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5. sjednica 2018\"/>
    </mc:Choice>
  </mc:AlternateContent>
  <bookViews>
    <workbookView xWindow="0" yWindow="0" windowWidth="28800" windowHeight="121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1" l="1"/>
  <c r="K94" i="1"/>
  <c r="D94" i="1" s="1"/>
  <c r="K93" i="1"/>
  <c r="D93" i="1"/>
  <c r="D92" i="1"/>
  <c r="D91" i="1"/>
  <c r="D90" i="1"/>
  <c r="D89" i="1"/>
  <c r="D88" i="1"/>
  <c r="K87" i="1"/>
  <c r="D87" i="1" s="1"/>
  <c r="J87" i="1"/>
  <c r="D86" i="1"/>
  <c r="D85" i="1"/>
  <c r="D84" i="1"/>
  <c r="D83" i="1"/>
  <c r="D82" i="1"/>
  <c r="K81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K68" i="1"/>
  <c r="D68" i="1" s="1"/>
  <c r="D67" i="1"/>
  <c r="D66" i="1"/>
  <c r="D65" i="1"/>
  <c r="D64" i="1"/>
  <c r="D63" i="1"/>
  <c r="D62" i="1"/>
  <c r="D61" i="1"/>
  <c r="D60" i="1"/>
  <c r="D58" i="1"/>
  <c r="D57" i="1"/>
  <c r="D56" i="1"/>
  <c r="D54" i="1"/>
  <c r="D53" i="1"/>
  <c r="D52" i="1"/>
  <c r="D51" i="1"/>
  <c r="K50" i="1"/>
  <c r="D50" i="1"/>
  <c r="D49" i="1"/>
  <c r="D48" i="1"/>
  <c r="D47" i="1"/>
  <c r="D46" i="1"/>
  <c r="K45" i="1"/>
  <c r="D45" i="1" s="1"/>
  <c r="D44" i="1"/>
  <c r="D43" i="1"/>
  <c r="K42" i="1"/>
  <c r="D42" i="1" s="1"/>
  <c r="K41" i="1"/>
  <c r="D41" i="1" s="1"/>
  <c r="D40" i="1"/>
  <c r="D39" i="1"/>
  <c r="K38" i="1"/>
  <c r="D38" i="1" s="1"/>
  <c r="K37" i="1"/>
  <c r="D37" i="1" s="1"/>
  <c r="K36" i="1"/>
  <c r="D36" i="1" s="1"/>
  <c r="K35" i="1"/>
  <c r="D35" i="1" s="1"/>
  <c r="J35" i="1"/>
  <c r="K34" i="1"/>
  <c r="D34" i="1"/>
  <c r="D32" i="1"/>
  <c r="D31" i="1"/>
  <c r="D30" i="1"/>
  <c r="D29" i="1"/>
  <c r="D28" i="1"/>
  <c r="D27" i="1"/>
  <c r="D26" i="1"/>
  <c r="D25" i="1"/>
  <c r="D24" i="1"/>
  <c r="D23" i="1"/>
  <c r="K22" i="1"/>
  <c r="D22" i="1" s="1"/>
  <c r="K21" i="1"/>
  <c r="D21" i="1" s="1"/>
  <c r="D17" i="1"/>
  <c r="D16" i="1"/>
  <c r="D14" i="1"/>
  <c r="D13" i="1"/>
  <c r="K12" i="1"/>
  <c r="D12" i="1" s="1"/>
  <c r="D11" i="1"/>
  <c r="K10" i="1"/>
  <c r="D10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H6" i="1"/>
  <c r="I6" i="1" s="1"/>
  <c r="J6" i="1" s="1"/>
  <c r="D6" i="1"/>
  <c r="E6" i="1" s="1"/>
  <c r="D96" i="1" l="1"/>
  <c r="K96" i="1"/>
  <c r="J96" i="1"/>
</calcChain>
</file>

<file path=xl/sharedStrings.xml><?xml version="1.0" encoding="utf-8"?>
<sst xmlns="http://schemas.openxmlformats.org/spreadsheetml/2006/main" count="734" uniqueCount="241">
  <si>
    <t>DOM ZA STARIJE  OSOBE MEDVEŠČAK ZAGREB</t>
  </si>
  <si>
    <t xml:space="preserve"> PLAN NABAVE ZA 2018.GODINU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</si>
  <si>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</si>
  <si>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</si>
  <si>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</si>
  <si>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</si>
  <si>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</si>
  <si>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</si>
  <si>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</si>
  <si>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</si>
  <si>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</si>
  <si>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2018</t>
  </si>
  <si>
    <t xml:space="preserve">Planirana sredstva 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</si>
  <si>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</si>
  <si>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</si>
  <si>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</si>
  <si>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</si>
  <si>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</si>
  <si>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</si>
  <si>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</si>
  <si>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</si>
  <si>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</si>
  <si>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</si>
  <si>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</si>
  <si>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</si>
  <si>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</si>
  <si>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</si>
  <si>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</si>
  <si>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</si>
  <si>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</si>
  <si>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</si>
  <si>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</si>
  <si>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Svježe perad</t>
  </si>
  <si>
    <t>objedinjena nabava Čl.8ZJN</t>
  </si>
  <si>
    <t>jednostavna nabava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</si>
  <si>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</si>
  <si>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</si>
  <si>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</si>
  <si>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</si>
  <si>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</si>
  <si>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</si>
  <si>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</si>
  <si>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</si>
  <si>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</si>
  <si>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</si>
  <si>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</si>
  <si>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</si>
  <si>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</si>
  <si>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</si>
  <si>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</si>
  <si>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</si>
  <si>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</si>
  <si>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</si>
  <si>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</si>
  <si>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</si>
  <si>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</si>
  <si>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</si>
  <si>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</si>
  <si>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</si>
  <si>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</si>
  <si>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</si>
  <si>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</si>
  <si>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</si>
  <si>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Zbrinjavanje i obrada otpada</t>
  </si>
  <si>
    <t>90511000-2</t>
  </si>
  <si>
    <t xml:space="preserve">Izuzeto od primjene zakona,čl.10,stav.3 i interni akt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</si>
  <si>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</si>
  <si>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</si>
  <si>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</si>
  <si>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</si>
  <si>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</si>
  <si>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</si>
  <si>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</si>
  <si>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</si>
  <si>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</si>
  <si>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</si>
  <si>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</si>
  <si>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</si>
  <si>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</si>
  <si>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</si>
  <si>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</si>
  <si>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</si>
  <si>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</si>
  <si>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</si>
  <si>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</si>
  <si>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</si>
  <si>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</si>
  <si>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</si>
  <si>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</si>
  <si>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</si>
  <si>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</si>
  <si>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</si>
  <si>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</si>
  <si>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</si>
  <si>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</si>
  <si>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</si>
  <si>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</si>
  <si>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</si>
  <si>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</si>
  <si>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</si>
  <si>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</si>
  <si>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</si>
  <si>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</si>
  <si>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</si>
  <si>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</si>
  <si>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</si>
  <si>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</si>
  <si>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</si>
  <si>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</si>
  <si>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</si>
  <si>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</si>
  <si>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</si>
  <si>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 xml:space="preserve">Ušivne etikete 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</si>
  <si>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</si>
  <si>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</si>
  <si>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</si>
  <si>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</si>
  <si>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</si>
  <si>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</si>
  <si>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</si>
  <si>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</si>
  <si>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</si>
  <si>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</si>
  <si>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</si>
  <si>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</si>
  <si>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</si>
  <si>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</si>
  <si>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</si>
  <si>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</si>
  <si>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</si>
  <si>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</si>
  <si>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</si>
  <si>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</si>
  <si>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</si>
  <si>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</si>
  <si>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</si>
  <si>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</si>
  <si>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</si>
  <si>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</si>
  <si>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</si>
  <si>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</si>
  <si>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</si>
  <si>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</si>
  <si>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</si>
  <si>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</si>
  <si>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</si>
  <si>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</si>
  <si>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</si>
  <si>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</si>
  <si>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</si>
  <si>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</si>
  <si>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</si>
  <si>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</si>
  <si>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</si>
  <si>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</si>
  <si>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</si>
  <si>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</si>
  <si>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</si>
  <si>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</si>
  <si>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</si>
  <si>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</si>
  <si>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</si>
  <si>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</si>
  <si>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</si>
  <si>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</si>
  <si>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</si>
  <si>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</si>
  <si>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</si>
  <si>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</si>
  <si>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</si>
  <si>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</si>
  <si>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</si>
  <si>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</si>
  <si>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</si>
  <si>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</si>
  <si>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</si>
  <si>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 klima uređaja i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</si>
  <si>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</si>
  <si>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</si>
  <si>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</si>
  <si>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</si>
  <si>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</si>
  <si>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</si>
  <si>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</si>
  <si>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</si>
  <si>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</si>
  <si>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</si>
  <si>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</si>
  <si>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</si>
  <si>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</si>
  <si>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</si>
  <si>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</si>
  <si>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</si>
  <si>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</si>
  <si>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</si>
  <si>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</si>
  <si>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</si>
  <si>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</si>
  <si>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</si>
  <si>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</si>
  <si>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</si>
  <si>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</si>
  <si>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</si>
  <si>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</si>
  <si>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</si>
  <si>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</si>
  <si>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(krumpiruša, pećnica,hladnjak) </t>
  </si>
  <si>
    <t>39221000-7</t>
  </si>
  <si>
    <t>4227</t>
  </si>
  <si>
    <t>Krevet sa madracem</t>
  </si>
  <si>
    <t>33192100-3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</si>
  <si>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</si>
  <si>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</si>
  <si>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</si>
  <si>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</si>
  <si>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</si>
  <si>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</si>
  <si>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</si>
  <si>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 xml:space="preserve">Održavanja aplikativnog sustava Dogma </t>
  </si>
  <si>
    <t>50312000-5</t>
  </si>
  <si>
    <t>Usluge sistematskih pregleda</t>
  </si>
  <si>
    <t>85000000-9</t>
  </si>
  <si>
    <t>Mobiteli i telefoni</t>
  </si>
  <si>
    <t>UKUPNO</t>
  </si>
  <si>
    <t>Posude za smeće</t>
  </si>
  <si>
    <t>U odnosu na prijedlog plana nabave napravljene su sljedeće izmjene:</t>
  </si>
  <si>
    <t>1. Povećana je stavka 32. Posteljno rublje i u iznosu od 14.582,5 kn, a smanjena je stavka 31. Stolno rublje</t>
  </si>
  <si>
    <t>2. Povećana je stavka 36. Kolica za serviranje hrane  i u iznosu od 3.750,00 kn, a smanjena je stavka 38. Kolica za prijevoz tereta</t>
  </si>
  <si>
    <t>3. Povećana je stavka 39. Ušivne etikete i u iznosu od 700,00 kn, a smanjena je stavka 34. Pegle</t>
  </si>
  <si>
    <t>4. Povećana je stavka 62. Usluga održavanja zgrade i u iznosu od 10.000,00 kn, a smanjena je stavka 67. Održavanje termoenerg. postr.i plin.bojlera</t>
  </si>
  <si>
    <t>Voditeljica financijsko-računovodstvenih poslova:</t>
  </si>
  <si>
    <t>Ravnateljica:</t>
  </si>
  <si>
    <t>mr. sc. Sandra Sekušak</t>
  </si>
  <si>
    <t>dipl. soc. radnica Krasanka Glamuzina</t>
  </si>
  <si>
    <t>32552100-8</t>
  </si>
  <si>
    <t>44613700-7</t>
  </si>
  <si>
    <t>5. Povećana je stavka 79. Usluge popravka i održavanja med. opreme, a smanjena je stavka 75. Instalacijske usluge</t>
  </si>
  <si>
    <t>6. izmjena stavke 81. Kuhinjski aparat ( pećnica, hladnjak) u Kuhinjski aparat (krumpiruša, pećnica, hladnjak)</t>
  </si>
  <si>
    <t>7. Dodana je nova stavka 88. Mobiteli i telefoni u iznosu od 159 kn, a sredstva su osigurana sa stavke 30. Kuhinjsko posuđe i 31. Stolno rublje</t>
  </si>
  <si>
    <t>8. Dodana je nova stavka 89. Posude za smeće u iznosu od 2700 kn, a sredstva su osigurana sa stavke 35. Stolci</t>
  </si>
  <si>
    <t>U Zagrebu 25.09.2018.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</si>
</sst>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[$-41A]mmm\-yy;@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/>
    <xf numFmtId="4" fontId="8" fillId="2" borderId="2" xfId="0" applyNumberFormat="1" applyFont="1" applyFill="1" applyBorder="1"/>
    <xf numFmtId="0" fontId="8" fillId="2" borderId="2" xfId="0" applyFont="1" applyFill="1" applyBorder="1"/>
    <xf numFmtId="0" fontId="11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2" xfId="0" applyFont="1" applyFill="1" applyBorder="1"/>
    <xf numFmtId="0" fontId="5" fillId="2" borderId="0" xfId="0" applyFont="1" applyFill="1" applyAlignment="1">
      <alignment horizontal="left"/>
    </xf>
    <xf numFmtId="0" fontId="8" fillId="2" borderId="0" xfId="0" applyFont="1" applyFill="1"/>
    <xf numFmtId="0" fontId="15" fillId="2" borderId="0" xfId="0" applyFont="1" applyFill="1"/>
    <xf numFmtId="44" fontId="8" fillId="2" borderId="7" xfId="0" applyNumberFormat="1" applyFont="1" applyFill="1" applyBorder="1" applyAlignment="1">
      <alignment horizontal="left" vertical="center"/>
    </xf>
    <xf numFmtId="44" fontId="11" fillId="2" borderId="6" xfId="0" applyNumberFormat="1" applyFont="1" applyFill="1" applyBorder="1" applyAlignment="1">
      <alignment horizontal="left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topLeftCell="C40" zoomScaleNormal="100" workbookViewId="0">
      <selection activeCell="N1" sqref="N1:AZ1048576"/>
    </sheetView>
  </sheetViews>
  <sheetFormatPr defaultColWidth="9.109375" defaultRowHeight="14.4" x14ac:dyDescent="0.3"/>
  <cols>
    <col min="1" max="1" width="3" style="15" customWidth="1"/>
    <col min="2" max="2" width="34.109375" style="15" customWidth="1"/>
    <col min="3" max="3" width="9.88671875" style="15" customWidth="1"/>
    <col min="4" max="4" width="11.33203125" style="15" bestFit="1" customWidth="1"/>
    <col min="5" max="5" width="11.6640625" style="15" customWidth="1"/>
    <col min="6" max="6" width="6.6640625" style="15" customWidth="1"/>
    <col min="7" max="7" width="9.33203125" style="15" bestFit="1" customWidth="1"/>
    <col min="8" max="8" width="9.5546875" style="15" bestFit="1" customWidth="1"/>
    <col min="9" max="9" width="9.44140625" style="15" bestFit="1" customWidth="1"/>
    <col min="10" max="10" width="13.33203125" style="15" hidden="1" customWidth="1"/>
    <col min="11" max="11" width="13.109375" style="15" customWidth="1"/>
    <col min="12" max="12" width="9.5546875" style="15" bestFit="1" customWidth="1"/>
    <col min="13" max="13" width="9.33203125" style="15" bestFit="1" customWidth="1"/>
    <col min="14" max="16384" width="9.109375" style="15"/>
  </cols>
  <sheetData>
    <row r="1" spans="1:13" s="4" customFormat="1" ht="17.399999999999999" x14ac:dyDescent="0.3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3"/>
      <c r="L1" s="2"/>
      <c r="M1" s="2"/>
    </row>
    <row r="2" spans="1:13" s="4" customFormat="1" ht="17.399999999999999" x14ac:dyDescent="0.3">
      <c r="A2" s="1"/>
      <c r="B2" s="2"/>
      <c r="C2" s="1"/>
      <c r="D2" s="2"/>
      <c r="E2" s="2"/>
      <c r="F2" s="2"/>
      <c r="G2" s="2"/>
      <c r="H2" s="2"/>
      <c r="I2" s="2"/>
      <c r="J2" s="3"/>
      <c r="K2" s="3"/>
      <c r="L2" s="2"/>
      <c r="M2" s="2"/>
    </row>
    <row r="3" spans="1:13" s="4" customFormat="1" ht="15.6" x14ac:dyDescent="0.3">
      <c r="A3" s="5"/>
      <c r="B3" s="6" t="s">
        <v>1</v>
      </c>
      <c r="C3" s="5"/>
      <c r="D3" s="7"/>
      <c r="E3" s="7"/>
      <c r="F3" s="7"/>
      <c r="G3" s="7"/>
      <c r="H3" s="7"/>
      <c r="I3" s="7"/>
      <c r="J3" s="8"/>
      <c r="K3" s="8"/>
      <c r="L3" s="9"/>
      <c r="M3" s="5"/>
    </row>
    <row r="4" spans="1:13" x14ac:dyDescent="0.3">
      <c r="A4" s="10"/>
      <c r="B4" s="10"/>
      <c r="C4" s="10"/>
      <c r="D4" s="10"/>
      <c r="E4" s="11"/>
      <c r="F4" s="11"/>
      <c r="G4" s="11"/>
      <c r="H4" s="12"/>
      <c r="I4" s="11"/>
      <c r="J4" s="11"/>
      <c r="K4" s="11"/>
      <c r="L4" s="13"/>
      <c r="M4" s="14"/>
    </row>
    <row r="5" spans="1:13" s="20" customFormat="1" ht="43.5" customHeight="1" x14ac:dyDescent="0.2">
      <c r="A5" s="16" t="s">
        <v>2</v>
      </c>
      <c r="B5" s="16" t="s">
        <v>3</v>
      </c>
      <c r="C5" s="17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8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9" t="s">
        <v>14</v>
      </c>
    </row>
    <row r="6" spans="1:13" s="20" customFormat="1" ht="10.5" customHeight="1" x14ac:dyDescent="0.2">
      <c r="A6" s="21">
        <v>1</v>
      </c>
      <c r="B6" s="21">
        <v>2</v>
      </c>
      <c r="C6" s="22">
        <v>3</v>
      </c>
      <c r="D6" s="21">
        <f t="shared" ref="D6:J6" si="0">C6+1</f>
        <v>4</v>
      </c>
      <c r="E6" s="21">
        <f>D6+1</f>
        <v>5</v>
      </c>
      <c r="F6" s="21">
        <v>6</v>
      </c>
      <c r="G6" s="21">
        <v>7</v>
      </c>
      <c r="H6" s="21">
        <f t="shared" si="0"/>
        <v>8</v>
      </c>
      <c r="I6" s="21">
        <f t="shared" si="0"/>
        <v>9</v>
      </c>
      <c r="J6" s="21">
        <f t="shared" si="0"/>
        <v>10</v>
      </c>
      <c r="K6" s="21">
        <v>10</v>
      </c>
      <c r="L6" s="21">
        <v>11</v>
      </c>
      <c r="M6" s="23">
        <v>12</v>
      </c>
    </row>
    <row r="7" spans="1:13" s="20" customFormat="1" ht="36" customHeight="1" x14ac:dyDescent="0.2">
      <c r="A7" s="24">
        <v>1</v>
      </c>
      <c r="B7" s="23" t="s">
        <v>15</v>
      </c>
      <c r="C7" s="24">
        <v>156125006</v>
      </c>
      <c r="D7" s="25">
        <v>155986</v>
      </c>
      <c r="E7" s="26" t="s">
        <v>16</v>
      </c>
      <c r="F7" s="26" t="s">
        <v>17</v>
      </c>
      <c r="G7" s="26" t="s">
        <v>18</v>
      </c>
      <c r="H7" s="27">
        <v>43070</v>
      </c>
      <c r="I7" s="25" t="s">
        <v>19</v>
      </c>
      <c r="J7" s="28">
        <v>166281</v>
      </c>
      <c r="K7" s="28">
        <v>166281</v>
      </c>
      <c r="L7" s="29">
        <v>3222</v>
      </c>
      <c r="M7" s="23" t="s">
        <v>20</v>
      </c>
    </row>
    <row r="8" spans="1:13" s="20" customFormat="1" ht="27.75" customHeight="1" x14ac:dyDescent="0.2">
      <c r="A8" s="24">
        <f>A7+1</f>
        <v>2</v>
      </c>
      <c r="B8" s="23" t="s">
        <v>21</v>
      </c>
      <c r="C8" s="24" t="s">
        <v>22</v>
      </c>
      <c r="D8" s="25">
        <v>74148.25</v>
      </c>
      <c r="E8" s="26" t="s">
        <v>23</v>
      </c>
      <c r="F8" s="26" t="s">
        <v>17</v>
      </c>
      <c r="G8" s="26" t="s">
        <v>24</v>
      </c>
      <c r="H8" s="27">
        <v>43070</v>
      </c>
      <c r="I8" s="30" t="s">
        <v>19</v>
      </c>
      <c r="J8" s="28">
        <v>95000</v>
      </c>
      <c r="K8" s="28">
        <v>91231.91</v>
      </c>
      <c r="L8" s="24">
        <v>3222</v>
      </c>
      <c r="M8" s="23" t="s">
        <v>25</v>
      </c>
    </row>
    <row r="9" spans="1:13" s="20" customFormat="1" ht="36.75" customHeight="1" x14ac:dyDescent="0.2">
      <c r="A9" s="24">
        <f t="shared" ref="A9:A72" si="1">A8+1</f>
        <v>3</v>
      </c>
      <c r="B9" s="23" t="s">
        <v>26</v>
      </c>
      <c r="C9" s="24" t="s">
        <v>27</v>
      </c>
      <c r="D9" s="25">
        <v>387420.5</v>
      </c>
      <c r="E9" s="26" t="s">
        <v>16</v>
      </c>
      <c r="F9" s="26" t="s">
        <v>17</v>
      </c>
      <c r="G9" s="26" t="s">
        <v>18</v>
      </c>
      <c r="H9" s="27">
        <v>43101</v>
      </c>
      <c r="I9" s="25" t="s">
        <v>19</v>
      </c>
      <c r="J9" s="28">
        <v>450652</v>
      </c>
      <c r="K9" s="28">
        <v>450652</v>
      </c>
      <c r="L9" s="24">
        <v>3222</v>
      </c>
      <c r="M9" s="23" t="s">
        <v>20</v>
      </c>
    </row>
    <row r="10" spans="1:13" s="20" customFormat="1" ht="36.75" customHeight="1" x14ac:dyDescent="0.2">
      <c r="A10" s="24">
        <f t="shared" si="1"/>
        <v>4</v>
      </c>
      <c r="B10" s="23" t="s">
        <v>28</v>
      </c>
      <c r="C10" s="24" t="s">
        <v>29</v>
      </c>
      <c r="D10" s="25">
        <f>K10/1.25</f>
        <v>452003</v>
      </c>
      <c r="E10" s="26" t="s">
        <v>30</v>
      </c>
      <c r="F10" s="26" t="s">
        <v>31</v>
      </c>
      <c r="G10" s="26" t="s">
        <v>18</v>
      </c>
      <c r="H10" s="27">
        <v>43070</v>
      </c>
      <c r="I10" s="25" t="s">
        <v>19</v>
      </c>
      <c r="J10" s="28">
        <v>540000</v>
      </c>
      <c r="K10" s="28">
        <f>540000+11205+13798.75</f>
        <v>565003.75</v>
      </c>
      <c r="L10" s="24">
        <v>3222</v>
      </c>
      <c r="M10" s="23" t="s">
        <v>25</v>
      </c>
    </row>
    <row r="11" spans="1:13" s="20" customFormat="1" ht="36.75" customHeight="1" x14ac:dyDescent="0.2">
      <c r="A11" s="24">
        <f t="shared" si="1"/>
        <v>5</v>
      </c>
      <c r="B11" s="23" t="s">
        <v>32</v>
      </c>
      <c r="C11" s="24">
        <v>151120006</v>
      </c>
      <c r="D11" s="25">
        <f>K11/1.25</f>
        <v>232800</v>
      </c>
      <c r="E11" s="26" t="s">
        <v>33</v>
      </c>
      <c r="F11" s="26" t="s">
        <v>17</v>
      </c>
      <c r="G11" s="26" t="s">
        <v>18</v>
      </c>
      <c r="H11" s="27">
        <v>43070</v>
      </c>
      <c r="I11" s="25" t="s">
        <v>19</v>
      </c>
      <c r="J11" s="28">
        <v>291000</v>
      </c>
      <c r="K11" s="28">
        <v>291000</v>
      </c>
      <c r="L11" s="24">
        <v>3222</v>
      </c>
      <c r="M11" s="23" t="s">
        <v>34</v>
      </c>
    </row>
    <row r="12" spans="1:13" s="20" customFormat="1" ht="36.75" customHeight="1" x14ac:dyDescent="0.2">
      <c r="A12" s="24">
        <f t="shared" si="1"/>
        <v>6</v>
      </c>
      <c r="B12" s="29" t="s">
        <v>35</v>
      </c>
      <c r="C12" s="24" t="s">
        <v>36</v>
      </c>
      <c r="D12" s="25">
        <f>K12/1.25</f>
        <v>263036</v>
      </c>
      <c r="E12" s="26" t="s">
        <v>30</v>
      </c>
      <c r="F12" s="26" t="s">
        <v>17</v>
      </c>
      <c r="G12" s="26" t="s">
        <v>18</v>
      </c>
      <c r="H12" s="27">
        <v>43101</v>
      </c>
      <c r="I12" s="25" t="s">
        <v>19</v>
      </c>
      <c r="J12" s="28">
        <v>340000</v>
      </c>
      <c r="K12" s="28">
        <f>340000-11205</f>
        <v>328795</v>
      </c>
      <c r="L12" s="24">
        <v>3222</v>
      </c>
      <c r="M12" s="23" t="s">
        <v>20</v>
      </c>
    </row>
    <row r="13" spans="1:13" s="20" customFormat="1" ht="27" customHeight="1" x14ac:dyDescent="0.2">
      <c r="A13" s="24">
        <f t="shared" si="1"/>
        <v>7</v>
      </c>
      <c r="B13" s="23" t="s">
        <v>37</v>
      </c>
      <c r="C13" s="24" t="s">
        <v>38</v>
      </c>
      <c r="D13" s="25">
        <f>K13/1.25</f>
        <v>147441.304</v>
      </c>
      <c r="E13" s="26" t="s">
        <v>23</v>
      </c>
      <c r="F13" s="26" t="s">
        <v>17</v>
      </c>
      <c r="G13" s="26" t="s">
        <v>39</v>
      </c>
      <c r="H13" s="27">
        <v>43070</v>
      </c>
      <c r="I13" s="25" t="s">
        <v>19</v>
      </c>
      <c r="J13" s="28">
        <v>185000</v>
      </c>
      <c r="K13" s="28">
        <v>184301.63</v>
      </c>
      <c r="L13" s="24">
        <v>3222</v>
      </c>
      <c r="M13" s="23" t="s">
        <v>34</v>
      </c>
    </row>
    <row r="14" spans="1:13" s="20" customFormat="1" ht="34.5" customHeight="1" x14ac:dyDescent="0.2">
      <c r="A14" s="24">
        <f t="shared" si="1"/>
        <v>8</v>
      </c>
      <c r="B14" s="29" t="s">
        <v>40</v>
      </c>
      <c r="C14" s="24" t="s">
        <v>41</v>
      </c>
      <c r="D14" s="25">
        <f>K14/1.25</f>
        <v>96000</v>
      </c>
      <c r="E14" s="26" t="s">
        <v>33</v>
      </c>
      <c r="F14" s="26" t="s">
        <v>31</v>
      </c>
      <c r="G14" s="26" t="s">
        <v>18</v>
      </c>
      <c r="H14" s="27" t="s">
        <v>42</v>
      </c>
      <c r="I14" s="25" t="s">
        <v>19</v>
      </c>
      <c r="J14" s="28">
        <v>120000</v>
      </c>
      <c r="K14" s="28">
        <v>120000</v>
      </c>
      <c r="L14" s="24">
        <v>3222</v>
      </c>
      <c r="M14" s="23" t="s">
        <v>34</v>
      </c>
    </row>
    <row r="15" spans="1:13" s="20" customFormat="1" ht="27.75" customHeight="1" x14ac:dyDescent="0.2">
      <c r="A15" s="24">
        <f t="shared" si="1"/>
        <v>9</v>
      </c>
      <c r="B15" s="23" t="s">
        <v>43</v>
      </c>
      <c r="C15" s="24">
        <v>153120008</v>
      </c>
      <c r="D15" s="25">
        <v>43688.3</v>
      </c>
      <c r="E15" s="26" t="s">
        <v>23</v>
      </c>
      <c r="F15" s="26" t="s">
        <v>17</v>
      </c>
      <c r="G15" s="26" t="s">
        <v>39</v>
      </c>
      <c r="H15" s="27">
        <v>43070</v>
      </c>
      <c r="I15" s="25" t="s">
        <v>19</v>
      </c>
      <c r="J15" s="28">
        <v>58000</v>
      </c>
      <c r="K15" s="28">
        <v>54600.38</v>
      </c>
      <c r="L15" s="24">
        <v>3222</v>
      </c>
      <c r="M15" s="23" t="s">
        <v>34</v>
      </c>
    </row>
    <row r="16" spans="1:13" s="20" customFormat="1" ht="27.75" customHeight="1" x14ac:dyDescent="0.2">
      <c r="A16" s="24">
        <f t="shared" si="1"/>
        <v>10</v>
      </c>
      <c r="B16" s="23" t="s">
        <v>44</v>
      </c>
      <c r="C16" s="24" t="s">
        <v>45</v>
      </c>
      <c r="D16" s="25">
        <f>K16/1.25</f>
        <v>33300</v>
      </c>
      <c r="E16" s="26" t="s">
        <v>23</v>
      </c>
      <c r="F16" s="26" t="s">
        <v>17</v>
      </c>
      <c r="G16" s="26" t="s">
        <v>39</v>
      </c>
      <c r="H16" s="27">
        <v>43070</v>
      </c>
      <c r="I16" s="25" t="s">
        <v>19</v>
      </c>
      <c r="J16" s="28">
        <v>37000</v>
      </c>
      <c r="K16" s="28">
        <v>41625</v>
      </c>
      <c r="L16" s="24">
        <v>3222</v>
      </c>
      <c r="M16" s="23" t="s">
        <v>34</v>
      </c>
    </row>
    <row r="17" spans="1:13" s="20" customFormat="1" ht="27.75" customHeight="1" x14ac:dyDescent="0.2">
      <c r="A17" s="24">
        <f t="shared" si="1"/>
        <v>11</v>
      </c>
      <c r="B17" s="23" t="s">
        <v>46</v>
      </c>
      <c r="C17" s="24" t="s">
        <v>47</v>
      </c>
      <c r="D17" s="25">
        <f>K17/1.25</f>
        <v>8942.0240000000013</v>
      </c>
      <c r="E17" s="26" t="s">
        <v>23</v>
      </c>
      <c r="F17" s="26" t="s">
        <v>17</v>
      </c>
      <c r="G17" s="26" t="s">
        <v>24</v>
      </c>
      <c r="H17" s="27">
        <v>43070</v>
      </c>
      <c r="I17" s="25" t="s">
        <v>19</v>
      </c>
      <c r="J17" s="28">
        <v>11400</v>
      </c>
      <c r="K17" s="28">
        <v>11177.53</v>
      </c>
      <c r="L17" s="24">
        <v>3222</v>
      </c>
      <c r="M17" s="23" t="s">
        <v>34</v>
      </c>
    </row>
    <row r="18" spans="1:13" s="20" customFormat="1" ht="27.75" customHeight="1" x14ac:dyDescent="0.2">
      <c r="A18" s="24">
        <f t="shared" si="1"/>
        <v>12</v>
      </c>
      <c r="B18" s="23" t="s">
        <v>48</v>
      </c>
      <c r="C18" s="24" t="s">
        <v>49</v>
      </c>
      <c r="D18" s="25">
        <v>77694.8</v>
      </c>
      <c r="E18" s="26" t="s">
        <v>23</v>
      </c>
      <c r="F18" s="26" t="s">
        <v>17</v>
      </c>
      <c r="G18" s="25" t="s">
        <v>24</v>
      </c>
      <c r="H18" s="27">
        <v>43070</v>
      </c>
      <c r="I18" s="25" t="s">
        <v>19</v>
      </c>
      <c r="J18" s="28">
        <v>103000</v>
      </c>
      <c r="K18" s="28">
        <v>92332.800000000003</v>
      </c>
      <c r="L18" s="24">
        <v>3222</v>
      </c>
      <c r="M18" s="23" t="s">
        <v>34</v>
      </c>
    </row>
    <row r="19" spans="1:13" s="20" customFormat="1" ht="27.75" customHeight="1" x14ac:dyDescent="0.2">
      <c r="A19" s="24">
        <f t="shared" si="1"/>
        <v>13</v>
      </c>
      <c r="B19" s="23" t="s">
        <v>50</v>
      </c>
      <c r="C19" s="24" t="s">
        <v>51</v>
      </c>
      <c r="D19" s="25">
        <v>124759.45</v>
      </c>
      <c r="E19" s="26" t="s">
        <v>23</v>
      </c>
      <c r="F19" s="26" t="s">
        <v>17</v>
      </c>
      <c r="G19" s="25" t="s">
        <v>24</v>
      </c>
      <c r="H19" s="27">
        <v>43070</v>
      </c>
      <c r="I19" s="25" t="s">
        <v>19</v>
      </c>
      <c r="J19" s="28">
        <v>156000</v>
      </c>
      <c r="K19" s="28">
        <v>154931.9</v>
      </c>
      <c r="L19" s="24">
        <v>3222</v>
      </c>
      <c r="M19" s="23" t="s">
        <v>20</v>
      </c>
    </row>
    <row r="20" spans="1:13" s="20" customFormat="1" ht="27.75" customHeight="1" x14ac:dyDescent="0.2">
      <c r="A20" s="24">
        <f t="shared" si="1"/>
        <v>14</v>
      </c>
      <c r="B20" s="23" t="s">
        <v>52</v>
      </c>
      <c r="C20" s="24" t="s">
        <v>53</v>
      </c>
      <c r="D20" s="25">
        <v>153562.79999999999</v>
      </c>
      <c r="E20" s="26" t="s">
        <v>23</v>
      </c>
      <c r="F20" s="26" t="s">
        <v>17</v>
      </c>
      <c r="G20" s="26" t="s">
        <v>39</v>
      </c>
      <c r="H20" s="27">
        <v>43070</v>
      </c>
      <c r="I20" s="25" t="s">
        <v>19</v>
      </c>
      <c r="J20" s="28">
        <v>195000</v>
      </c>
      <c r="K20" s="28">
        <v>190249.92</v>
      </c>
      <c r="L20" s="24">
        <v>3221</v>
      </c>
      <c r="M20" s="23" t="s">
        <v>20</v>
      </c>
    </row>
    <row r="21" spans="1:13" s="20" customFormat="1" ht="32.25" customHeight="1" x14ac:dyDescent="0.2">
      <c r="A21" s="24">
        <f t="shared" si="1"/>
        <v>15</v>
      </c>
      <c r="B21" s="23" t="s">
        <v>54</v>
      </c>
      <c r="C21" s="24" t="s">
        <v>55</v>
      </c>
      <c r="D21" s="25">
        <f>K21/1.25</f>
        <v>707200</v>
      </c>
      <c r="E21" s="26" t="s">
        <v>33</v>
      </c>
      <c r="F21" s="26" t="s">
        <v>17</v>
      </c>
      <c r="G21" s="26" t="s">
        <v>18</v>
      </c>
      <c r="H21" s="27">
        <v>43070</v>
      </c>
      <c r="I21" s="25" t="s">
        <v>19</v>
      </c>
      <c r="J21" s="25">
        <v>900000</v>
      </c>
      <c r="K21" s="25">
        <f>900000-16000</f>
        <v>884000</v>
      </c>
      <c r="L21" s="31">
        <v>3223</v>
      </c>
      <c r="M21" s="23" t="s">
        <v>20</v>
      </c>
    </row>
    <row r="22" spans="1:13" s="20" customFormat="1" ht="32.25" customHeight="1" x14ac:dyDescent="0.2">
      <c r="A22" s="24">
        <f t="shared" si="1"/>
        <v>16</v>
      </c>
      <c r="B22" s="24" t="s">
        <v>56</v>
      </c>
      <c r="C22" s="24" t="s">
        <v>57</v>
      </c>
      <c r="D22" s="25">
        <f t="shared" ref="D22:D25" si="2">K22/1.25</f>
        <v>746320</v>
      </c>
      <c r="E22" s="26" t="s">
        <v>33</v>
      </c>
      <c r="F22" s="26" t="s">
        <v>17</v>
      </c>
      <c r="G22" s="26" t="s">
        <v>18</v>
      </c>
      <c r="H22" s="27">
        <v>43070</v>
      </c>
      <c r="I22" s="25" t="s">
        <v>19</v>
      </c>
      <c r="J22" s="25">
        <v>950000</v>
      </c>
      <c r="K22" s="25">
        <f>950000-17100</f>
        <v>932900</v>
      </c>
      <c r="L22" s="32" t="s">
        <v>58</v>
      </c>
      <c r="M22" s="23" t="s">
        <v>34</v>
      </c>
    </row>
    <row r="23" spans="1:13" s="20" customFormat="1" ht="32.25" customHeight="1" x14ac:dyDescent="0.2">
      <c r="A23" s="24">
        <f t="shared" si="1"/>
        <v>17</v>
      </c>
      <c r="B23" s="24" t="s">
        <v>59</v>
      </c>
      <c r="C23" s="24" t="s">
        <v>60</v>
      </c>
      <c r="D23" s="25">
        <f t="shared" si="2"/>
        <v>370400</v>
      </c>
      <c r="E23" s="26" t="s">
        <v>61</v>
      </c>
      <c r="F23" s="26" t="s">
        <v>17</v>
      </c>
      <c r="G23" s="25"/>
      <c r="H23" s="27">
        <v>43101</v>
      </c>
      <c r="I23" s="25" t="s">
        <v>19</v>
      </c>
      <c r="J23" s="25">
        <v>463000</v>
      </c>
      <c r="K23" s="25">
        <v>463000</v>
      </c>
      <c r="L23" s="32" t="s">
        <v>62</v>
      </c>
      <c r="M23" s="23" t="s">
        <v>34</v>
      </c>
    </row>
    <row r="24" spans="1:13" s="20" customFormat="1" ht="32.25" customHeight="1" x14ac:dyDescent="0.2">
      <c r="A24" s="24">
        <f t="shared" si="1"/>
        <v>18</v>
      </c>
      <c r="B24" s="24" t="s">
        <v>63</v>
      </c>
      <c r="C24" s="24" t="s">
        <v>64</v>
      </c>
      <c r="D24" s="25">
        <f t="shared" si="2"/>
        <v>66000</v>
      </c>
      <c r="E24" s="26" t="s">
        <v>65</v>
      </c>
      <c r="F24" s="26" t="s">
        <v>31</v>
      </c>
      <c r="G24" s="25" t="s">
        <v>24</v>
      </c>
      <c r="H24" s="27">
        <v>43070</v>
      </c>
      <c r="I24" s="25" t="s">
        <v>19</v>
      </c>
      <c r="J24" s="25">
        <v>145000</v>
      </c>
      <c r="K24" s="25">
        <v>82500</v>
      </c>
      <c r="L24" s="32" t="s">
        <v>62</v>
      </c>
      <c r="M24" s="23" t="s">
        <v>34</v>
      </c>
    </row>
    <row r="25" spans="1:13" s="20" customFormat="1" ht="27.75" customHeight="1" x14ac:dyDescent="0.2">
      <c r="A25" s="24">
        <f t="shared" si="1"/>
        <v>19</v>
      </c>
      <c r="B25" s="24" t="s">
        <v>66</v>
      </c>
      <c r="C25" s="24" t="s">
        <v>67</v>
      </c>
      <c r="D25" s="25">
        <f t="shared" si="2"/>
        <v>36800</v>
      </c>
      <c r="E25" s="26" t="s">
        <v>23</v>
      </c>
      <c r="F25" s="26" t="s">
        <v>31</v>
      </c>
      <c r="G25" s="26" t="s">
        <v>24</v>
      </c>
      <c r="H25" s="27">
        <v>43070</v>
      </c>
      <c r="I25" s="25" t="s">
        <v>19</v>
      </c>
      <c r="J25" s="25">
        <v>46000</v>
      </c>
      <c r="K25" s="25">
        <v>46000</v>
      </c>
      <c r="L25" s="32" t="s">
        <v>58</v>
      </c>
      <c r="M25" s="23" t="s">
        <v>20</v>
      </c>
    </row>
    <row r="26" spans="1:13" s="20" customFormat="1" ht="27.75" customHeight="1" x14ac:dyDescent="0.2">
      <c r="A26" s="24">
        <f t="shared" si="1"/>
        <v>20</v>
      </c>
      <c r="B26" s="23" t="s">
        <v>68</v>
      </c>
      <c r="C26" s="24" t="s">
        <v>69</v>
      </c>
      <c r="D26" s="25">
        <f>K26/1.25</f>
        <v>46357.103999999999</v>
      </c>
      <c r="E26" s="26" t="s">
        <v>23</v>
      </c>
      <c r="F26" s="26" t="s">
        <v>17</v>
      </c>
      <c r="G26" s="25" t="s">
        <v>24</v>
      </c>
      <c r="H26" s="27">
        <v>43070</v>
      </c>
      <c r="I26" s="25" t="s">
        <v>19</v>
      </c>
      <c r="J26" s="28">
        <v>60000</v>
      </c>
      <c r="K26" s="28">
        <v>57946.38</v>
      </c>
      <c r="L26" s="24">
        <v>3221</v>
      </c>
      <c r="M26" s="23" t="s">
        <v>34</v>
      </c>
    </row>
    <row r="27" spans="1:13" s="20" customFormat="1" ht="27.75" customHeight="1" x14ac:dyDescent="0.2">
      <c r="A27" s="24">
        <f t="shared" si="1"/>
        <v>21</v>
      </c>
      <c r="B27" s="23" t="s">
        <v>70</v>
      </c>
      <c r="C27" s="24" t="s">
        <v>71</v>
      </c>
      <c r="D27" s="25">
        <f>K27/1.25</f>
        <v>44920.504000000001</v>
      </c>
      <c r="E27" s="26" t="s">
        <v>23</v>
      </c>
      <c r="F27" s="26" t="s">
        <v>17</v>
      </c>
      <c r="G27" s="25" t="s">
        <v>24</v>
      </c>
      <c r="H27" s="27">
        <v>43070</v>
      </c>
      <c r="I27" s="25" t="s">
        <v>19</v>
      </c>
      <c r="J27" s="28">
        <v>60000</v>
      </c>
      <c r="K27" s="28">
        <v>56150.63</v>
      </c>
      <c r="L27" s="24">
        <v>3221</v>
      </c>
      <c r="M27" s="23" t="s">
        <v>34</v>
      </c>
    </row>
    <row r="28" spans="1:13" s="20" customFormat="1" ht="27.75" customHeight="1" x14ac:dyDescent="0.2">
      <c r="A28" s="24">
        <f t="shared" si="1"/>
        <v>22</v>
      </c>
      <c r="B28" s="23" t="s">
        <v>72</v>
      </c>
      <c r="C28" s="24" t="s">
        <v>73</v>
      </c>
      <c r="D28" s="25">
        <f>K28/1.25</f>
        <v>37085.423999999999</v>
      </c>
      <c r="E28" s="26" t="s">
        <v>23</v>
      </c>
      <c r="F28" s="26" t="s">
        <v>17</v>
      </c>
      <c r="G28" s="25" t="s">
        <v>24</v>
      </c>
      <c r="H28" s="27">
        <v>43070</v>
      </c>
      <c r="I28" s="25" t="s">
        <v>19</v>
      </c>
      <c r="J28" s="28">
        <v>49000</v>
      </c>
      <c r="K28" s="28">
        <v>46356.78</v>
      </c>
      <c r="L28" s="24">
        <v>3221</v>
      </c>
      <c r="M28" s="23" t="s">
        <v>34</v>
      </c>
    </row>
    <row r="29" spans="1:13" s="20" customFormat="1" ht="27.75" customHeight="1" x14ac:dyDescent="0.2">
      <c r="A29" s="24">
        <f t="shared" si="1"/>
        <v>23</v>
      </c>
      <c r="B29" s="23" t="s">
        <v>74</v>
      </c>
      <c r="C29" s="24" t="s">
        <v>75</v>
      </c>
      <c r="D29" s="25">
        <f>K29/1.25</f>
        <v>19200</v>
      </c>
      <c r="E29" s="26" t="s">
        <v>76</v>
      </c>
      <c r="F29" s="26" t="s">
        <v>17</v>
      </c>
      <c r="G29" s="26"/>
      <c r="H29" s="27" t="s">
        <v>42</v>
      </c>
      <c r="I29" s="25" t="s">
        <v>19</v>
      </c>
      <c r="J29" s="25">
        <v>21000</v>
      </c>
      <c r="K29" s="25">
        <v>24000</v>
      </c>
      <c r="L29" s="32" t="s">
        <v>77</v>
      </c>
      <c r="M29" s="23" t="s">
        <v>34</v>
      </c>
    </row>
    <row r="30" spans="1:13" s="20" customFormat="1" ht="27.75" customHeight="1" x14ac:dyDescent="0.2">
      <c r="A30" s="24">
        <f t="shared" si="1"/>
        <v>24</v>
      </c>
      <c r="B30" s="24" t="s">
        <v>78</v>
      </c>
      <c r="C30" s="24" t="s">
        <v>79</v>
      </c>
      <c r="D30" s="25">
        <f>K30/1.25</f>
        <v>26400</v>
      </c>
      <c r="E30" s="26" t="s">
        <v>23</v>
      </c>
      <c r="F30" s="26" t="s">
        <v>17</v>
      </c>
      <c r="G30" s="25" t="s">
        <v>24</v>
      </c>
      <c r="H30" s="27" t="s">
        <v>42</v>
      </c>
      <c r="I30" s="25" t="s">
        <v>19</v>
      </c>
      <c r="J30" s="25">
        <v>33000</v>
      </c>
      <c r="K30" s="25">
        <v>33000</v>
      </c>
      <c r="L30" s="32" t="s">
        <v>80</v>
      </c>
      <c r="M30" s="23" t="s">
        <v>34</v>
      </c>
    </row>
    <row r="31" spans="1:13" s="20" customFormat="1" ht="27.75" customHeight="1" x14ac:dyDescent="0.2">
      <c r="A31" s="24">
        <f t="shared" si="1"/>
        <v>25</v>
      </c>
      <c r="B31" s="24" t="s">
        <v>81</v>
      </c>
      <c r="C31" s="24" t="s">
        <v>82</v>
      </c>
      <c r="D31" s="25">
        <f t="shared" ref="D31:D32" si="3">K31/1.25</f>
        <v>51000</v>
      </c>
      <c r="E31" s="26" t="s">
        <v>76</v>
      </c>
      <c r="F31" s="26" t="s">
        <v>17</v>
      </c>
      <c r="G31" s="25"/>
      <c r="H31" s="27" t="s">
        <v>42</v>
      </c>
      <c r="I31" s="25" t="s">
        <v>19</v>
      </c>
      <c r="J31" s="25">
        <v>63750</v>
      </c>
      <c r="K31" s="25">
        <v>63750</v>
      </c>
      <c r="L31" s="32" t="s">
        <v>80</v>
      </c>
      <c r="M31" s="23" t="s">
        <v>20</v>
      </c>
    </row>
    <row r="32" spans="1:13" s="20" customFormat="1" ht="27.75" customHeight="1" x14ac:dyDescent="0.2">
      <c r="A32" s="24">
        <f t="shared" si="1"/>
        <v>26</v>
      </c>
      <c r="B32" s="23" t="s">
        <v>83</v>
      </c>
      <c r="C32" s="24" t="s">
        <v>84</v>
      </c>
      <c r="D32" s="25">
        <f t="shared" si="3"/>
        <v>12000</v>
      </c>
      <c r="E32" s="26" t="s">
        <v>76</v>
      </c>
      <c r="F32" s="26" t="s">
        <v>17</v>
      </c>
      <c r="G32" s="26"/>
      <c r="H32" s="27" t="s">
        <v>42</v>
      </c>
      <c r="I32" s="25" t="s">
        <v>19</v>
      </c>
      <c r="J32" s="25">
        <v>15000</v>
      </c>
      <c r="K32" s="25">
        <v>15000</v>
      </c>
      <c r="L32" s="32" t="s">
        <v>85</v>
      </c>
      <c r="M32" s="23" t="s">
        <v>34</v>
      </c>
    </row>
    <row r="33" spans="1:13" s="20" customFormat="1" ht="42" customHeight="1" x14ac:dyDescent="0.2">
      <c r="A33" s="24">
        <f t="shared" si="1"/>
        <v>27</v>
      </c>
      <c r="B33" s="23" t="s">
        <v>86</v>
      </c>
      <c r="C33" s="24" t="s">
        <v>87</v>
      </c>
      <c r="D33" s="25">
        <v>83898</v>
      </c>
      <c r="E33" s="26" t="s">
        <v>16</v>
      </c>
      <c r="F33" s="26" t="s">
        <v>17</v>
      </c>
      <c r="G33" s="26" t="s">
        <v>18</v>
      </c>
      <c r="H33" s="27" t="s">
        <v>42</v>
      </c>
      <c r="I33" s="25" t="s">
        <v>19</v>
      </c>
      <c r="J33" s="25">
        <v>89211.53</v>
      </c>
      <c r="K33" s="25">
        <v>89211.53</v>
      </c>
      <c r="L33" s="24">
        <v>3221</v>
      </c>
      <c r="M33" s="23" t="s">
        <v>34</v>
      </c>
    </row>
    <row r="34" spans="1:13" s="20" customFormat="1" ht="27.75" customHeight="1" x14ac:dyDescent="0.2">
      <c r="A34" s="24">
        <f t="shared" si="1"/>
        <v>28</v>
      </c>
      <c r="B34" s="23" t="s">
        <v>88</v>
      </c>
      <c r="C34" s="24" t="s">
        <v>89</v>
      </c>
      <c r="D34" s="25">
        <f>73688.43+48487.5+18367.22</f>
        <v>140543.15</v>
      </c>
      <c r="E34" s="25" t="s">
        <v>23</v>
      </c>
      <c r="F34" s="26" t="s">
        <v>31</v>
      </c>
      <c r="G34" s="25" t="s">
        <v>24</v>
      </c>
      <c r="H34" s="27">
        <v>43070</v>
      </c>
      <c r="I34" s="25" t="s">
        <v>19</v>
      </c>
      <c r="J34" s="28">
        <v>175000</v>
      </c>
      <c r="K34" s="28">
        <f>88673.1+60609.38+20530.48</f>
        <v>169812.96000000002</v>
      </c>
      <c r="L34" s="32" t="s">
        <v>85</v>
      </c>
      <c r="M34" s="23" t="s">
        <v>34</v>
      </c>
    </row>
    <row r="35" spans="1:13" s="20" customFormat="1" ht="27.75" customHeight="1" x14ac:dyDescent="0.2">
      <c r="A35" s="24">
        <f t="shared" si="1"/>
        <v>29</v>
      </c>
      <c r="B35" s="23" t="s">
        <v>90</v>
      </c>
      <c r="C35" s="24" t="s">
        <v>91</v>
      </c>
      <c r="D35" s="25">
        <f>K35/1.25</f>
        <v>104000.45600000001</v>
      </c>
      <c r="E35" s="25" t="s">
        <v>23</v>
      </c>
      <c r="F35" s="26" t="s">
        <v>17</v>
      </c>
      <c r="G35" s="25" t="s">
        <v>24</v>
      </c>
      <c r="H35" s="27">
        <v>43070</v>
      </c>
      <c r="I35" s="25" t="s">
        <v>19</v>
      </c>
      <c r="J35" s="25">
        <f>130000-435.48-62.81+0.8-57.04</f>
        <v>129445.47000000002</v>
      </c>
      <c r="K35" s="25">
        <f>130000+0.57</f>
        <v>130000.57</v>
      </c>
      <c r="L35" s="32" t="s">
        <v>92</v>
      </c>
      <c r="M35" s="23" t="s">
        <v>34</v>
      </c>
    </row>
    <row r="36" spans="1:13" s="20" customFormat="1" ht="27.75" customHeight="1" x14ac:dyDescent="0.2">
      <c r="A36" s="24">
        <f t="shared" si="1"/>
        <v>30</v>
      </c>
      <c r="B36" s="23" t="s">
        <v>93</v>
      </c>
      <c r="C36" s="24" t="s">
        <v>94</v>
      </c>
      <c r="D36" s="25">
        <f>K36/1.25</f>
        <v>23164.799999999999</v>
      </c>
      <c r="E36" s="26" t="s">
        <v>76</v>
      </c>
      <c r="F36" s="26" t="s">
        <v>17</v>
      </c>
      <c r="G36" s="25"/>
      <c r="H36" s="27" t="s">
        <v>42</v>
      </c>
      <c r="I36" s="25" t="s">
        <v>19</v>
      </c>
      <c r="J36" s="25">
        <v>29100</v>
      </c>
      <c r="K36" s="25">
        <f>29100-144</f>
        <v>28956</v>
      </c>
      <c r="L36" s="32" t="s">
        <v>95</v>
      </c>
      <c r="M36" s="23" t="s">
        <v>34</v>
      </c>
    </row>
    <row r="37" spans="1:13" s="20" customFormat="1" ht="27.75" customHeight="1" x14ac:dyDescent="0.2">
      <c r="A37" s="24">
        <f t="shared" si="1"/>
        <v>31</v>
      </c>
      <c r="B37" s="24" t="s">
        <v>96</v>
      </c>
      <c r="C37" s="24" t="s">
        <v>97</v>
      </c>
      <c r="D37" s="25">
        <f>K37/1.25</f>
        <v>16572</v>
      </c>
      <c r="E37" s="25" t="s">
        <v>23</v>
      </c>
      <c r="F37" s="26" t="s">
        <v>17</v>
      </c>
      <c r="G37" s="25" t="s">
        <v>24</v>
      </c>
      <c r="H37" s="27" t="s">
        <v>42</v>
      </c>
      <c r="I37" s="25" t="s">
        <v>19</v>
      </c>
      <c r="J37" s="25">
        <v>26500</v>
      </c>
      <c r="K37" s="25">
        <f>35312.5-14597.5</f>
        <v>20715</v>
      </c>
      <c r="L37" s="32" t="s">
        <v>95</v>
      </c>
      <c r="M37" s="23" t="s">
        <v>34</v>
      </c>
    </row>
    <row r="38" spans="1:13" s="20" customFormat="1" ht="27.75" customHeight="1" x14ac:dyDescent="0.2">
      <c r="A38" s="24">
        <f t="shared" si="1"/>
        <v>32</v>
      </c>
      <c r="B38" s="24" t="s">
        <v>98</v>
      </c>
      <c r="C38" s="24" t="s">
        <v>99</v>
      </c>
      <c r="D38" s="25">
        <f>K38/1.25</f>
        <v>23816</v>
      </c>
      <c r="E38" s="25" t="s">
        <v>23</v>
      </c>
      <c r="F38" s="26" t="s">
        <v>17</v>
      </c>
      <c r="G38" s="25" t="s">
        <v>24</v>
      </c>
      <c r="H38" s="27" t="s">
        <v>42</v>
      </c>
      <c r="I38" s="25" t="s">
        <v>19</v>
      </c>
      <c r="J38" s="25">
        <v>24000</v>
      </c>
      <c r="K38" s="25">
        <f>15187.5+14582.5</f>
        <v>29770</v>
      </c>
      <c r="L38" s="32" t="s">
        <v>95</v>
      </c>
      <c r="M38" s="23" t="s">
        <v>34</v>
      </c>
    </row>
    <row r="39" spans="1:13" s="20" customFormat="1" ht="27.75" customHeight="1" x14ac:dyDescent="0.2">
      <c r="A39" s="24">
        <f t="shared" si="1"/>
        <v>33</v>
      </c>
      <c r="B39" s="23" t="s">
        <v>100</v>
      </c>
      <c r="C39" s="24" t="s">
        <v>101</v>
      </c>
      <c r="D39" s="25">
        <f t="shared" ref="D39:D48" si="4">K39/1.25</f>
        <v>7000</v>
      </c>
      <c r="E39" s="26" t="s">
        <v>76</v>
      </c>
      <c r="F39" s="26" t="s">
        <v>17</v>
      </c>
      <c r="G39" s="25"/>
      <c r="H39" s="27" t="s">
        <v>42</v>
      </c>
      <c r="I39" s="25" t="s">
        <v>19</v>
      </c>
      <c r="J39" s="25">
        <v>8750</v>
      </c>
      <c r="K39" s="25">
        <v>8750</v>
      </c>
      <c r="L39" s="32" t="s">
        <v>95</v>
      </c>
      <c r="M39" s="23" t="s">
        <v>34</v>
      </c>
    </row>
    <row r="40" spans="1:13" s="20" customFormat="1" ht="27.75" customHeight="1" x14ac:dyDescent="0.2">
      <c r="A40" s="24">
        <f t="shared" si="1"/>
        <v>34</v>
      </c>
      <c r="B40" s="23" t="s">
        <v>102</v>
      </c>
      <c r="C40" s="24" t="s">
        <v>103</v>
      </c>
      <c r="D40" s="25">
        <f t="shared" si="4"/>
        <v>4840</v>
      </c>
      <c r="E40" s="26" t="s">
        <v>76</v>
      </c>
      <c r="F40" s="26" t="s">
        <v>17</v>
      </c>
      <c r="G40" s="25"/>
      <c r="H40" s="27" t="s">
        <v>42</v>
      </c>
      <c r="I40" s="25" t="s">
        <v>19</v>
      </c>
      <c r="J40" s="25">
        <v>6750</v>
      </c>
      <c r="K40" s="25">
        <v>6050</v>
      </c>
      <c r="L40" s="32" t="s">
        <v>95</v>
      </c>
      <c r="M40" s="23" t="s">
        <v>34</v>
      </c>
    </row>
    <row r="41" spans="1:13" s="20" customFormat="1" ht="27.75" customHeight="1" x14ac:dyDescent="0.2">
      <c r="A41" s="24">
        <f t="shared" si="1"/>
        <v>35</v>
      </c>
      <c r="B41" s="24" t="s">
        <v>104</v>
      </c>
      <c r="C41" s="24" t="s">
        <v>105</v>
      </c>
      <c r="D41" s="25">
        <f t="shared" si="4"/>
        <v>5840</v>
      </c>
      <c r="E41" s="26" t="s">
        <v>76</v>
      </c>
      <c r="F41" s="26" t="s">
        <v>17</v>
      </c>
      <c r="G41" s="25"/>
      <c r="H41" s="27" t="s">
        <v>42</v>
      </c>
      <c r="I41" s="25" t="s">
        <v>19</v>
      </c>
      <c r="J41" s="25">
        <v>10000</v>
      </c>
      <c r="K41" s="25">
        <f>10000-2700</f>
        <v>7300</v>
      </c>
      <c r="L41" s="32" t="s">
        <v>95</v>
      </c>
      <c r="M41" s="23" t="s">
        <v>34</v>
      </c>
    </row>
    <row r="42" spans="1:13" s="20" customFormat="1" ht="27.75" customHeight="1" x14ac:dyDescent="0.2">
      <c r="A42" s="24">
        <f t="shared" si="1"/>
        <v>36</v>
      </c>
      <c r="B42" s="24" t="s">
        <v>106</v>
      </c>
      <c r="C42" s="24" t="s">
        <v>107</v>
      </c>
      <c r="D42" s="25">
        <f t="shared" si="4"/>
        <v>12600</v>
      </c>
      <c r="E42" s="26" t="s">
        <v>76</v>
      </c>
      <c r="F42" s="26" t="s">
        <v>17</v>
      </c>
      <c r="G42" s="25"/>
      <c r="H42" s="27" t="s">
        <v>42</v>
      </c>
      <c r="I42" s="25" t="s">
        <v>19</v>
      </c>
      <c r="J42" s="25">
        <v>12000</v>
      </c>
      <c r="K42" s="25">
        <f>12000+3750</f>
        <v>15750</v>
      </c>
      <c r="L42" s="32" t="s">
        <v>95</v>
      </c>
      <c r="M42" s="23" t="s">
        <v>34</v>
      </c>
    </row>
    <row r="43" spans="1:13" s="20" customFormat="1" ht="27.75" customHeight="1" x14ac:dyDescent="0.2">
      <c r="A43" s="24">
        <f t="shared" si="1"/>
        <v>37</v>
      </c>
      <c r="B43" s="24" t="s">
        <v>108</v>
      </c>
      <c r="C43" s="24" t="s">
        <v>109</v>
      </c>
      <c r="D43" s="25">
        <f t="shared" si="4"/>
        <v>11200</v>
      </c>
      <c r="E43" s="26" t="s">
        <v>76</v>
      </c>
      <c r="F43" s="26" t="s">
        <v>17</v>
      </c>
      <c r="G43" s="25"/>
      <c r="H43" s="27" t="s">
        <v>42</v>
      </c>
      <c r="I43" s="25" t="s">
        <v>19</v>
      </c>
      <c r="J43" s="25">
        <v>14000</v>
      </c>
      <c r="K43" s="25">
        <v>14000</v>
      </c>
      <c r="L43" s="32" t="s">
        <v>95</v>
      </c>
      <c r="M43" s="23" t="s">
        <v>34</v>
      </c>
    </row>
    <row r="44" spans="1:13" s="20" customFormat="1" ht="27.75" customHeight="1" x14ac:dyDescent="0.2">
      <c r="A44" s="24">
        <f t="shared" si="1"/>
        <v>38</v>
      </c>
      <c r="B44" s="24" t="s">
        <v>110</v>
      </c>
      <c r="C44" s="24" t="s">
        <v>111</v>
      </c>
      <c r="D44" s="25">
        <f t="shared" si="4"/>
        <v>0</v>
      </c>
      <c r="E44" s="26" t="s">
        <v>76</v>
      </c>
      <c r="F44" s="26" t="s">
        <v>17</v>
      </c>
      <c r="G44" s="25"/>
      <c r="H44" s="27" t="s">
        <v>42</v>
      </c>
      <c r="I44" s="25" t="s">
        <v>19</v>
      </c>
      <c r="J44" s="25">
        <v>3750</v>
      </c>
      <c r="K44" s="25">
        <v>0</v>
      </c>
      <c r="L44" s="32" t="s">
        <v>95</v>
      </c>
      <c r="M44" s="23" t="s">
        <v>34</v>
      </c>
    </row>
    <row r="45" spans="1:13" s="20" customFormat="1" ht="27.75" customHeight="1" x14ac:dyDescent="0.2">
      <c r="A45" s="24">
        <f t="shared" si="1"/>
        <v>39</v>
      </c>
      <c r="B45" s="24" t="s">
        <v>112</v>
      </c>
      <c r="C45" s="24" t="s">
        <v>113</v>
      </c>
      <c r="D45" s="25">
        <f t="shared" si="4"/>
        <v>3560</v>
      </c>
      <c r="E45" s="26" t="s">
        <v>76</v>
      </c>
      <c r="F45" s="26" t="s">
        <v>17</v>
      </c>
      <c r="G45" s="26"/>
      <c r="H45" s="27" t="s">
        <v>42</v>
      </c>
      <c r="I45" s="25" t="s">
        <v>19</v>
      </c>
      <c r="J45" s="25">
        <v>3750</v>
      </c>
      <c r="K45" s="25">
        <f>3750+700</f>
        <v>4450</v>
      </c>
      <c r="L45" s="32" t="s">
        <v>95</v>
      </c>
      <c r="M45" s="23" t="s">
        <v>34</v>
      </c>
    </row>
    <row r="46" spans="1:13" s="20" customFormat="1" ht="27.75" customHeight="1" x14ac:dyDescent="0.2">
      <c r="A46" s="24">
        <f t="shared" si="1"/>
        <v>40</v>
      </c>
      <c r="B46" s="24" t="s">
        <v>114</v>
      </c>
      <c r="C46" s="24" t="s">
        <v>115</v>
      </c>
      <c r="D46" s="25">
        <f t="shared" si="4"/>
        <v>1680</v>
      </c>
      <c r="E46" s="26" t="s">
        <v>76</v>
      </c>
      <c r="F46" s="26" t="s">
        <v>17</v>
      </c>
      <c r="G46" s="26"/>
      <c r="H46" s="27" t="s">
        <v>42</v>
      </c>
      <c r="I46" s="25" t="s">
        <v>19</v>
      </c>
      <c r="J46" s="25">
        <v>2100</v>
      </c>
      <c r="K46" s="25">
        <v>2100</v>
      </c>
      <c r="L46" s="32" t="s">
        <v>95</v>
      </c>
      <c r="M46" s="23" t="s">
        <v>34</v>
      </c>
    </row>
    <row r="47" spans="1:13" s="20" customFormat="1" ht="27.75" customHeight="1" x14ac:dyDescent="0.2">
      <c r="A47" s="24">
        <f t="shared" si="1"/>
        <v>41</v>
      </c>
      <c r="B47" s="24" t="s">
        <v>116</v>
      </c>
      <c r="C47" s="24" t="s">
        <v>117</v>
      </c>
      <c r="D47" s="25">
        <f t="shared" si="4"/>
        <v>7520</v>
      </c>
      <c r="E47" s="26" t="s">
        <v>76</v>
      </c>
      <c r="F47" s="26" t="s">
        <v>17</v>
      </c>
      <c r="G47" s="25"/>
      <c r="H47" s="27" t="s">
        <v>42</v>
      </c>
      <c r="I47" s="25" t="s">
        <v>19</v>
      </c>
      <c r="J47" s="25">
        <v>9400</v>
      </c>
      <c r="K47" s="25">
        <v>9400</v>
      </c>
      <c r="L47" s="32" t="s">
        <v>95</v>
      </c>
      <c r="M47" s="23" t="s">
        <v>34</v>
      </c>
    </row>
    <row r="48" spans="1:13" s="20" customFormat="1" ht="27.75" customHeight="1" x14ac:dyDescent="0.2">
      <c r="A48" s="24">
        <f t="shared" si="1"/>
        <v>42</v>
      </c>
      <c r="B48" s="24" t="s">
        <v>118</v>
      </c>
      <c r="C48" s="24" t="s">
        <v>119</v>
      </c>
      <c r="D48" s="25">
        <f t="shared" si="4"/>
        <v>4000</v>
      </c>
      <c r="E48" s="26" t="s">
        <v>76</v>
      </c>
      <c r="F48" s="26" t="s">
        <v>17</v>
      </c>
      <c r="G48" s="25"/>
      <c r="H48" s="27" t="s">
        <v>42</v>
      </c>
      <c r="I48" s="25">
        <v>1</v>
      </c>
      <c r="J48" s="25">
        <v>5000</v>
      </c>
      <c r="K48" s="25">
        <v>5000</v>
      </c>
      <c r="L48" s="32" t="s">
        <v>95</v>
      </c>
      <c r="M48" s="23" t="s">
        <v>34</v>
      </c>
    </row>
    <row r="49" spans="1:13" s="20" customFormat="1" ht="27.75" customHeight="1" x14ac:dyDescent="0.2">
      <c r="A49" s="24">
        <f>A48+1</f>
        <v>43</v>
      </c>
      <c r="B49" s="24" t="s">
        <v>120</v>
      </c>
      <c r="C49" s="24" t="s">
        <v>121</v>
      </c>
      <c r="D49" s="25">
        <f>K49/1.25</f>
        <v>12560</v>
      </c>
      <c r="E49" s="26" t="s">
        <v>76</v>
      </c>
      <c r="F49" s="26" t="s">
        <v>17</v>
      </c>
      <c r="G49" s="25"/>
      <c r="H49" s="27" t="s">
        <v>42</v>
      </c>
      <c r="I49" s="26" t="s">
        <v>19</v>
      </c>
      <c r="J49" s="25">
        <v>11700</v>
      </c>
      <c r="K49" s="25">
        <v>15700</v>
      </c>
      <c r="L49" s="32" t="s">
        <v>122</v>
      </c>
      <c r="M49" s="23" t="s">
        <v>34</v>
      </c>
    </row>
    <row r="50" spans="1:13" s="20" customFormat="1" ht="27.75" customHeight="1" x14ac:dyDescent="0.2">
      <c r="A50" s="24">
        <f t="shared" si="1"/>
        <v>44</v>
      </c>
      <c r="B50" s="23" t="s">
        <v>123</v>
      </c>
      <c r="C50" s="24" t="s">
        <v>124</v>
      </c>
      <c r="D50" s="25">
        <f t="shared" ref="D50:D51" si="5">K50/1.25</f>
        <v>14320</v>
      </c>
      <c r="E50" s="26" t="s">
        <v>76</v>
      </c>
      <c r="F50" s="26" t="s">
        <v>17</v>
      </c>
      <c r="G50" s="25"/>
      <c r="H50" s="27" t="s">
        <v>42</v>
      </c>
      <c r="I50" s="26" t="s">
        <v>19</v>
      </c>
      <c r="J50" s="25">
        <v>5900</v>
      </c>
      <c r="K50" s="25">
        <f>8900+9000</f>
        <v>17900</v>
      </c>
      <c r="L50" s="32" t="s">
        <v>122</v>
      </c>
      <c r="M50" s="23" t="s">
        <v>20</v>
      </c>
    </row>
    <row r="51" spans="1:13" s="20" customFormat="1" ht="27.75" customHeight="1" x14ac:dyDescent="0.2">
      <c r="A51" s="24">
        <f t="shared" si="1"/>
        <v>45</v>
      </c>
      <c r="B51" s="23" t="s">
        <v>125</v>
      </c>
      <c r="C51" s="24" t="s">
        <v>126</v>
      </c>
      <c r="D51" s="25">
        <f t="shared" si="5"/>
        <v>8000</v>
      </c>
      <c r="E51" s="26" t="s">
        <v>76</v>
      </c>
      <c r="F51" s="26" t="s">
        <v>17</v>
      </c>
      <c r="G51" s="25"/>
      <c r="H51" s="27" t="s">
        <v>42</v>
      </c>
      <c r="I51" s="26" t="s">
        <v>19</v>
      </c>
      <c r="J51" s="25">
        <v>17000</v>
      </c>
      <c r="K51" s="25">
        <v>10000</v>
      </c>
      <c r="L51" s="32" t="s">
        <v>127</v>
      </c>
      <c r="M51" s="23" t="s">
        <v>34</v>
      </c>
    </row>
    <row r="52" spans="1:13" s="20" customFormat="1" ht="27.75" customHeight="1" x14ac:dyDescent="0.2">
      <c r="A52" s="24">
        <f t="shared" si="1"/>
        <v>46</v>
      </c>
      <c r="B52" s="23" t="s">
        <v>128</v>
      </c>
      <c r="C52" s="24" t="s">
        <v>129</v>
      </c>
      <c r="D52" s="25">
        <f>K52/1.25</f>
        <v>57600</v>
      </c>
      <c r="E52" s="26" t="s">
        <v>33</v>
      </c>
      <c r="F52" s="26" t="s">
        <v>17</v>
      </c>
      <c r="G52" s="26" t="s">
        <v>18</v>
      </c>
      <c r="H52" s="27" t="s">
        <v>42</v>
      </c>
      <c r="I52" s="26" t="s">
        <v>19</v>
      </c>
      <c r="J52" s="25">
        <v>72000</v>
      </c>
      <c r="K52" s="25">
        <v>72000</v>
      </c>
      <c r="L52" s="32" t="s">
        <v>130</v>
      </c>
      <c r="M52" s="23" t="s">
        <v>34</v>
      </c>
    </row>
    <row r="53" spans="1:13" s="20" customFormat="1" ht="27.75" customHeight="1" x14ac:dyDescent="0.2">
      <c r="A53" s="24">
        <f t="shared" si="1"/>
        <v>47</v>
      </c>
      <c r="B53" s="23" t="s">
        <v>131</v>
      </c>
      <c r="C53" s="24" t="s">
        <v>132</v>
      </c>
      <c r="D53" s="25">
        <f>K53/1.25</f>
        <v>3200</v>
      </c>
      <c r="E53" s="26" t="s">
        <v>76</v>
      </c>
      <c r="F53" s="26" t="s">
        <v>17</v>
      </c>
      <c r="G53" s="25"/>
      <c r="H53" s="27" t="s">
        <v>42</v>
      </c>
      <c r="I53" s="26" t="s">
        <v>19</v>
      </c>
      <c r="J53" s="25">
        <v>4000</v>
      </c>
      <c r="K53" s="25">
        <v>4000</v>
      </c>
      <c r="L53" s="32" t="s">
        <v>130</v>
      </c>
      <c r="M53" s="23" t="s">
        <v>34</v>
      </c>
    </row>
    <row r="54" spans="1:13" s="20" customFormat="1" ht="50.25" customHeight="1" x14ac:dyDescent="0.2">
      <c r="A54" s="24">
        <f t="shared" si="1"/>
        <v>48</v>
      </c>
      <c r="B54" s="23" t="s">
        <v>133</v>
      </c>
      <c r="C54" s="24" t="s">
        <v>134</v>
      </c>
      <c r="D54" s="25">
        <f>K54/1.25</f>
        <v>16000</v>
      </c>
      <c r="E54" s="25" t="s">
        <v>76</v>
      </c>
      <c r="F54" s="26" t="s">
        <v>17</v>
      </c>
      <c r="G54" s="25"/>
      <c r="H54" s="27" t="s">
        <v>42</v>
      </c>
      <c r="I54" s="26" t="s">
        <v>19</v>
      </c>
      <c r="J54" s="25">
        <v>20000</v>
      </c>
      <c r="K54" s="25">
        <v>20000</v>
      </c>
      <c r="L54" s="32" t="s">
        <v>135</v>
      </c>
      <c r="M54" s="23" t="s">
        <v>34</v>
      </c>
    </row>
    <row r="55" spans="1:13" s="20" customFormat="1" ht="27.75" customHeight="1" x14ac:dyDescent="0.2">
      <c r="A55" s="24">
        <f t="shared" si="1"/>
        <v>49</v>
      </c>
      <c r="B55" s="23" t="s">
        <v>136</v>
      </c>
      <c r="C55" s="24" t="s">
        <v>137</v>
      </c>
      <c r="D55" s="25">
        <v>52090</v>
      </c>
      <c r="E55" s="25" t="s">
        <v>23</v>
      </c>
      <c r="F55" s="26" t="s">
        <v>17</v>
      </c>
      <c r="G55" s="25" t="s">
        <v>24</v>
      </c>
      <c r="H55" s="27">
        <v>43070</v>
      </c>
      <c r="I55" s="26" t="s">
        <v>19</v>
      </c>
      <c r="J55" s="25">
        <v>67000</v>
      </c>
      <c r="K55" s="25">
        <v>65112.5</v>
      </c>
      <c r="L55" s="32" t="s">
        <v>62</v>
      </c>
      <c r="M55" s="23" t="s">
        <v>34</v>
      </c>
    </row>
    <row r="56" spans="1:13" s="20" customFormat="1" ht="27.75" customHeight="1" x14ac:dyDescent="0.2">
      <c r="A56" s="24">
        <f t="shared" si="1"/>
        <v>50</v>
      </c>
      <c r="B56" s="24" t="s">
        <v>138</v>
      </c>
      <c r="C56" s="24" t="s">
        <v>139</v>
      </c>
      <c r="D56" s="25">
        <f>K56/1.25</f>
        <v>24000</v>
      </c>
      <c r="E56" s="25" t="s">
        <v>23</v>
      </c>
      <c r="F56" s="26" t="s">
        <v>17</v>
      </c>
      <c r="G56" s="25" t="s">
        <v>24</v>
      </c>
      <c r="H56" s="27">
        <v>43070</v>
      </c>
      <c r="I56" s="26" t="s">
        <v>19</v>
      </c>
      <c r="J56" s="25">
        <v>30000</v>
      </c>
      <c r="K56" s="25">
        <v>30000</v>
      </c>
      <c r="L56" s="32" t="s">
        <v>62</v>
      </c>
      <c r="M56" s="23" t="s">
        <v>34</v>
      </c>
    </row>
    <row r="57" spans="1:13" s="20" customFormat="1" ht="27.75" customHeight="1" x14ac:dyDescent="0.2">
      <c r="A57" s="24">
        <f t="shared" si="1"/>
        <v>51</v>
      </c>
      <c r="B57" s="23" t="s">
        <v>140</v>
      </c>
      <c r="C57" s="24" t="s">
        <v>141</v>
      </c>
      <c r="D57" s="25">
        <f>K57/1.25</f>
        <v>24000</v>
      </c>
      <c r="E57" s="25" t="s">
        <v>23</v>
      </c>
      <c r="F57" s="26" t="s">
        <v>17</v>
      </c>
      <c r="G57" s="25"/>
      <c r="H57" s="27" t="s">
        <v>42</v>
      </c>
      <c r="I57" s="26" t="s">
        <v>19</v>
      </c>
      <c r="J57" s="25">
        <v>30000</v>
      </c>
      <c r="K57" s="25">
        <v>30000</v>
      </c>
      <c r="L57" s="32" t="s">
        <v>62</v>
      </c>
      <c r="M57" s="23" t="s">
        <v>34</v>
      </c>
    </row>
    <row r="58" spans="1:13" s="20" customFormat="1" ht="27.75" customHeight="1" x14ac:dyDescent="0.2">
      <c r="A58" s="24">
        <f t="shared" si="1"/>
        <v>52</v>
      </c>
      <c r="B58" s="23" t="s">
        <v>142</v>
      </c>
      <c r="C58" s="24" t="s">
        <v>143</v>
      </c>
      <c r="D58" s="25">
        <f>K58/1.25</f>
        <v>15616</v>
      </c>
      <c r="E58" s="25" t="s">
        <v>144</v>
      </c>
      <c r="F58" s="26" t="s">
        <v>17</v>
      </c>
      <c r="G58" s="25" t="s">
        <v>24</v>
      </c>
      <c r="H58" s="27">
        <v>43070</v>
      </c>
      <c r="I58" s="26" t="s">
        <v>19</v>
      </c>
      <c r="J58" s="25">
        <v>20000</v>
      </c>
      <c r="K58" s="25">
        <v>19520</v>
      </c>
      <c r="L58" s="32" t="s">
        <v>145</v>
      </c>
      <c r="M58" s="23" t="s">
        <v>34</v>
      </c>
    </row>
    <row r="59" spans="1:13" s="20" customFormat="1" ht="27.75" customHeight="1" x14ac:dyDescent="0.2">
      <c r="A59" s="24">
        <f t="shared" si="1"/>
        <v>53</v>
      </c>
      <c r="B59" s="23" t="s">
        <v>146</v>
      </c>
      <c r="C59" s="24" t="s">
        <v>147</v>
      </c>
      <c r="D59" s="25">
        <v>30225</v>
      </c>
      <c r="E59" s="25" t="s">
        <v>23</v>
      </c>
      <c r="F59" s="26" t="s">
        <v>17</v>
      </c>
      <c r="G59" s="25" t="s">
        <v>24</v>
      </c>
      <c r="H59" s="27">
        <v>43070</v>
      </c>
      <c r="I59" s="25" t="s">
        <v>19</v>
      </c>
      <c r="J59" s="25">
        <v>35000</v>
      </c>
      <c r="K59" s="25">
        <v>30225</v>
      </c>
      <c r="L59" s="32" t="s">
        <v>145</v>
      </c>
      <c r="M59" s="23" t="s">
        <v>34</v>
      </c>
    </row>
    <row r="60" spans="1:13" s="20" customFormat="1" ht="27.75" customHeight="1" x14ac:dyDescent="0.2">
      <c r="A60" s="24">
        <f t="shared" si="1"/>
        <v>54</v>
      </c>
      <c r="B60" s="23" t="s">
        <v>148</v>
      </c>
      <c r="C60" s="24" t="s">
        <v>149</v>
      </c>
      <c r="D60" s="25">
        <f>K60/1.25</f>
        <v>32000</v>
      </c>
      <c r="E60" s="25" t="s">
        <v>76</v>
      </c>
      <c r="F60" s="26" t="s">
        <v>17</v>
      </c>
      <c r="G60" s="25"/>
      <c r="H60" s="27" t="s">
        <v>42</v>
      </c>
      <c r="I60" s="25" t="s">
        <v>19</v>
      </c>
      <c r="J60" s="25">
        <v>40000</v>
      </c>
      <c r="K60" s="25">
        <v>40000</v>
      </c>
      <c r="L60" s="32" t="s">
        <v>150</v>
      </c>
      <c r="M60" s="23" t="s">
        <v>34</v>
      </c>
    </row>
    <row r="61" spans="1:13" s="20" customFormat="1" ht="27.75" customHeight="1" x14ac:dyDescent="0.2">
      <c r="A61" s="24">
        <f t="shared" si="1"/>
        <v>55</v>
      </c>
      <c r="B61" s="23" t="s">
        <v>151</v>
      </c>
      <c r="C61" s="24" t="s">
        <v>152</v>
      </c>
      <c r="D61" s="25">
        <f>K61/1.25</f>
        <v>27200</v>
      </c>
      <c r="E61" s="25" t="s">
        <v>23</v>
      </c>
      <c r="F61" s="26" t="s">
        <v>17</v>
      </c>
      <c r="G61" s="25" t="s">
        <v>24</v>
      </c>
      <c r="H61" s="27" t="s">
        <v>42</v>
      </c>
      <c r="I61" s="25" t="s">
        <v>19</v>
      </c>
      <c r="J61" s="25">
        <v>34000</v>
      </c>
      <c r="K61" s="25">
        <v>34000</v>
      </c>
      <c r="L61" s="32" t="s">
        <v>153</v>
      </c>
      <c r="M61" s="23" t="s">
        <v>34</v>
      </c>
    </row>
    <row r="62" spans="1:13" s="20" customFormat="1" ht="27.75" customHeight="1" x14ac:dyDescent="0.2">
      <c r="A62" s="24">
        <f t="shared" si="1"/>
        <v>56</v>
      </c>
      <c r="B62" s="23" t="s">
        <v>154</v>
      </c>
      <c r="C62" s="24" t="s">
        <v>155</v>
      </c>
      <c r="D62" s="25">
        <f>K62/1.25</f>
        <v>8495.6640000000007</v>
      </c>
      <c r="E62" s="25" t="s">
        <v>23</v>
      </c>
      <c r="F62" s="26" t="s">
        <v>17</v>
      </c>
      <c r="G62" s="25" t="s">
        <v>24</v>
      </c>
      <c r="H62" s="27">
        <v>43070</v>
      </c>
      <c r="I62" s="26" t="s">
        <v>19</v>
      </c>
      <c r="J62" s="28">
        <v>12000</v>
      </c>
      <c r="K62" s="28">
        <v>10619.58</v>
      </c>
      <c r="L62" s="32" t="s">
        <v>156</v>
      </c>
      <c r="M62" s="23" t="s">
        <v>34</v>
      </c>
    </row>
    <row r="63" spans="1:13" s="20" customFormat="1" ht="27.75" customHeight="1" x14ac:dyDescent="0.2">
      <c r="A63" s="24">
        <f t="shared" si="1"/>
        <v>57</v>
      </c>
      <c r="B63" s="23" t="s">
        <v>157</v>
      </c>
      <c r="C63" s="24" t="s">
        <v>158</v>
      </c>
      <c r="D63" s="25">
        <f t="shared" ref="D63:D67" si="6">K63/1.25</f>
        <v>30400</v>
      </c>
      <c r="E63" s="25" t="s">
        <v>23</v>
      </c>
      <c r="F63" s="26" t="s">
        <v>17</v>
      </c>
      <c r="G63" s="25" t="s">
        <v>24</v>
      </c>
      <c r="H63" s="27">
        <v>43282</v>
      </c>
      <c r="I63" s="26" t="s">
        <v>19</v>
      </c>
      <c r="J63" s="25">
        <v>36000</v>
      </c>
      <c r="K63" s="25">
        <v>38000</v>
      </c>
      <c r="L63" s="32" t="s">
        <v>156</v>
      </c>
      <c r="M63" s="23" t="s">
        <v>34</v>
      </c>
    </row>
    <row r="64" spans="1:13" s="20" customFormat="1" ht="27.75" customHeight="1" x14ac:dyDescent="0.2">
      <c r="A64" s="24">
        <f t="shared" si="1"/>
        <v>58</v>
      </c>
      <c r="B64" s="23" t="s">
        <v>159</v>
      </c>
      <c r="C64" s="24" t="s">
        <v>160</v>
      </c>
      <c r="D64" s="25">
        <f t="shared" si="6"/>
        <v>6400</v>
      </c>
      <c r="E64" s="25" t="s">
        <v>23</v>
      </c>
      <c r="F64" s="26" t="s">
        <v>17</v>
      </c>
      <c r="G64" s="25" t="s">
        <v>24</v>
      </c>
      <c r="H64" s="27" t="s">
        <v>42</v>
      </c>
      <c r="I64" s="26" t="s">
        <v>19</v>
      </c>
      <c r="J64" s="25">
        <v>6000</v>
      </c>
      <c r="K64" s="25">
        <v>8000</v>
      </c>
      <c r="L64" s="32" t="s">
        <v>156</v>
      </c>
      <c r="M64" s="23" t="s">
        <v>34</v>
      </c>
    </row>
    <row r="65" spans="1:13" s="20" customFormat="1" ht="27.75" customHeight="1" x14ac:dyDescent="0.2">
      <c r="A65" s="24">
        <f t="shared" si="1"/>
        <v>59</v>
      </c>
      <c r="B65" s="23" t="s">
        <v>161</v>
      </c>
      <c r="C65" s="24" t="s">
        <v>162</v>
      </c>
      <c r="D65" s="25">
        <f t="shared" si="6"/>
        <v>15200</v>
      </c>
      <c r="E65" s="25" t="s">
        <v>76</v>
      </c>
      <c r="F65" s="26" t="s">
        <v>17</v>
      </c>
      <c r="G65" s="25"/>
      <c r="H65" s="27" t="s">
        <v>42</v>
      </c>
      <c r="I65" s="26" t="s">
        <v>19</v>
      </c>
      <c r="J65" s="25">
        <v>19000</v>
      </c>
      <c r="K65" s="25">
        <v>19000</v>
      </c>
      <c r="L65" s="32" t="s">
        <v>163</v>
      </c>
      <c r="M65" s="23" t="s">
        <v>34</v>
      </c>
    </row>
    <row r="66" spans="1:13" s="20" customFormat="1" ht="27.75" customHeight="1" x14ac:dyDescent="0.2">
      <c r="A66" s="24">
        <f t="shared" si="1"/>
        <v>60</v>
      </c>
      <c r="B66" s="23" t="s">
        <v>164</v>
      </c>
      <c r="C66" s="24" t="s">
        <v>165</v>
      </c>
      <c r="D66" s="25">
        <f t="shared" si="6"/>
        <v>10000</v>
      </c>
      <c r="E66" s="25" t="s">
        <v>76</v>
      </c>
      <c r="F66" s="26" t="s">
        <v>17</v>
      </c>
      <c r="G66" s="25"/>
      <c r="H66" s="27" t="s">
        <v>42</v>
      </c>
      <c r="I66" s="26" t="s">
        <v>19</v>
      </c>
      <c r="J66" s="25">
        <v>12500</v>
      </c>
      <c r="K66" s="25">
        <v>12500</v>
      </c>
      <c r="L66" s="32" t="s">
        <v>166</v>
      </c>
      <c r="M66" s="23" t="s">
        <v>34</v>
      </c>
    </row>
    <row r="67" spans="1:13" s="20" customFormat="1" ht="27.75" customHeight="1" x14ac:dyDescent="0.2">
      <c r="A67" s="24">
        <f t="shared" si="1"/>
        <v>61</v>
      </c>
      <c r="B67" s="23" t="s">
        <v>167</v>
      </c>
      <c r="C67" s="24" t="s">
        <v>168</v>
      </c>
      <c r="D67" s="25">
        <f t="shared" si="6"/>
        <v>2000</v>
      </c>
      <c r="E67" s="25" t="s">
        <v>76</v>
      </c>
      <c r="F67" s="26" t="s">
        <v>17</v>
      </c>
      <c r="G67" s="25"/>
      <c r="H67" s="27" t="s">
        <v>42</v>
      </c>
      <c r="I67" s="26" t="s">
        <v>19</v>
      </c>
      <c r="J67" s="25">
        <v>2500</v>
      </c>
      <c r="K67" s="25">
        <v>2500</v>
      </c>
      <c r="L67" s="32" t="s">
        <v>169</v>
      </c>
      <c r="M67" s="23" t="s">
        <v>34</v>
      </c>
    </row>
    <row r="68" spans="1:13" s="20" customFormat="1" ht="27.75" customHeight="1" x14ac:dyDescent="0.2">
      <c r="A68" s="24">
        <f t="shared" si="1"/>
        <v>62</v>
      </c>
      <c r="B68" s="23" t="s">
        <v>170</v>
      </c>
      <c r="C68" s="24" t="s">
        <v>171</v>
      </c>
      <c r="D68" s="25">
        <f>K68/1.25</f>
        <v>44961</v>
      </c>
      <c r="E68" s="25" t="s">
        <v>23</v>
      </c>
      <c r="F68" s="26" t="s">
        <v>17</v>
      </c>
      <c r="G68" s="25" t="s">
        <v>24</v>
      </c>
      <c r="H68" s="27" t="s">
        <v>42</v>
      </c>
      <c r="I68" s="26" t="s">
        <v>19</v>
      </c>
      <c r="J68" s="25">
        <v>60000</v>
      </c>
      <c r="K68" s="25">
        <f>70000-13798.75</f>
        <v>56201.25</v>
      </c>
      <c r="L68" s="30" t="s">
        <v>172</v>
      </c>
      <c r="M68" s="23" t="s">
        <v>34</v>
      </c>
    </row>
    <row r="69" spans="1:13" s="20" customFormat="1" ht="27.75" customHeight="1" x14ac:dyDescent="0.2">
      <c r="A69" s="24">
        <f t="shared" si="1"/>
        <v>63</v>
      </c>
      <c r="B69" s="23" t="s">
        <v>173</v>
      </c>
      <c r="C69" s="24" t="s">
        <v>174</v>
      </c>
      <c r="D69" s="25">
        <f>K69/1.25</f>
        <v>24000</v>
      </c>
      <c r="E69" s="25" t="s">
        <v>76</v>
      </c>
      <c r="F69" s="26" t="s">
        <v>17</v>
      </c>
      <c r="G69" s="25" t="s">
        <v>24</v>
      </c>
      <c r="H69" s="27" t="s">
        <v>42</v>
      </c>
      <c r="I69" s="26" t="s">
        <v>19</v>
      </c>
      <c r="J69" s="25">
        <v>30000</v>
      </c>
      <c r="K69" s="25">
        <v>30000</v>
      </c>
      <c r="L69" s="30" t="s">
        <v>172</v>
      </c>
      <c r="M69" s="23" t="s">
        <v>34</v>
      </c>
    </row>
    <row r="70" spans="1:13" s="20" customFormat="1" ht="27.75" customHeight="1" x14ac:dyDescent="0.2">
      <c r="A70" s="24">
        <f t="shared" si="1"/>
        <v>64</v>
      </c>
      <c r="B70" s="23" t="s">
        <v>175</v>
      </c>
      <c r="C70" s="24" t="s">
        <v>171</v>
      </c>
      <c r="D70" s="25">
        <f t="shared" ref="D70:D92" si="7">K70/1.25</f>
        <v>14400</v>
      </c>
      <c r="E70" s="25" t="s">
        <v>76</v>
      </c>
      <c r="F70" s="26" t="s">
        <v>17</v>
      </c>
      <c r="G70" s="25" t="s">
        <v>24</v>
      </c>
      <c r="H70" s="27" t="s">
        <v>42</v>
      </c>
      <c r="I70" s="26" t="s">
        <v>19</v>
      </c>
      <c r="J70" s="25">
        <v>18000</v>
      </c>
      <c r="K70" s="25">
        <v>18000</v>
      </c>
      <c r="L70" s="30" t="s">
        <v>172</v>
      </c>
      <c r="M70" s="23" t="s">
        <v>34</v>
      </c>
    </row>
    <row r="71" spans="1:13" s="20" customFormat="1" ht="27.75" customHeight="1" x14ac:dyDescent="0.2">
      <c r="A71" s="24">
        <f t="shared" si="1"/>
        <v>65</v>
      </c>
      <c r="B71" s="23" t="s">
        <v>176</v>
      </c>
      <c r="C71" s="24" t="s">
        <v>171</v>
      </c>
      <c r="D71" s="25">
        <f t="shared" si="7"/>
        <v>46400</v>
      </c>
      <c r="E71" s="25" t="s">
        <v>76</v>
      </c>
      <c r="F71" s="26" t="s">
        <v>17</v>
      </c>
      <c r="G71" s="25" t="s">
        <v>24</v>
      </c>
      <c r="H71" s="27" t="s">
        <v>42</v>
      </c>
      <c r="I71" s="26" t="s">
        <v>19</v>
      </c>
      <c r="J71" s="25">
        <v>58000</v>
      </c>
      <c r="K71" s="25">
        <v>58000</v>
      </c>
      <c r="L71" s="32" t="s">
        <v>172</v>
      </c>
      <c r="M71" s="23" t="s">
        <v>34</v>
      </c>
    </row>
    <row r="72" spans="1:13" s="20" customFormat="1" ht="27.75" customHeight="1" x14ac:dyDescent="0.2">
      <c r="A72" s="24">
        <f t="shared" si="1"/>
        <v>66</v>
      </c>
      <c r="B72" s="23" t="s">
        <v>177</v>
      </c>
      <c r="C72" s="24" t="s">
        <v>178</v>
      </c>
      <c r="D72" s="25">
        <f t="shared" si="7"/>
        <v>11200</v>
      </c>
      <c r="E72" s="25" t="s">
        <v>76</v>
      </c>
      <c r="F72" s="26" t="s">
        <v>17</v>
      </c>
      <c r="G72" s="25"/>
      <c r="H72" s="27" t="s">
        <v>42</v>
      </c>
      <c r="I72" s="26" t="s">
        <v>19</v>
      </c>
      <c r="J72" s="25">
        <v>14000</v>
      </c>
      <c r="K72" s="25">
        <v>14000</v>
      </c>
      <c r="L72" s="32" t="s">
        <v>179</v>
      </c>
      <c r="M72" s="23" t="s">
        <v>34</v>
      </c>
    </row>
    <row r="73" spans="1:13" s="20" customFormat="1" ht="27.75" customHeight="1" x14ac:dyDescent="0.2">
      <c r="A73" s="24">
        <f t="shared" ref="A73:A95" si="8">A72+1</f>
        <v>67</v>
      </c>
      <c r="B73" s="23" t="s">
        <v>180</v>
      </c>
      <c r="C73" s="24" t="s">
        <v>181</v>
      </c>
      <c r="D73" s="25">
        <f t="shared" si="7"/>
        <v>25600</v>
      </c>
      <c r="E73" s="25" t="s">
        <v>76</v>
      </c>
      <c r="F73" s="26" t="s">
        <v>17</v>
      </c>
      <c r="G73" s="25"/>
      <c r="H73" s="27" t="s">
        <v>42</v>
      </c>
      <c r="I73" s="26" t="s">
        <v>19</v>
      </c>
      <c r="J73" s="25">
        <v>42000</v>
      </c>
      <c r="K73" s="25">
        <v>32000</v>
      </c>
      <c r="L73" s="30" t="s">
        <v>172</v>
      </c>
      <c r="M73" s="23" t="s">
        <v>34</v>
      </c>
    </row>
    <row r="74" spans="1:13" s="20" customFormat="1" ht="27.75" customHeight="1" x14ac:dyDescent="0.2">
      <c r="A74" s="24">
        <f t="shared" si="8"/>
        <v>68</v>
      </c>
      <c r="B74" s="23" t="s">
        <v>182</v>
      </c>
      <c r="C74" s="24" t="s">
        <v>171</v>
      </c>
      <c r="D74" s="25">
        <f t="shared" si="7"/>
        <v>16800</v>
      </c>
      <c r="E74" s="25" t="s">
        <v>76</v>
      </c>
      <c r="F74" s="26" t="s">
        <v>17</v>
      </c>
      <c r="G74" s="25"/>
      <c r="H74" s="27" t="s">
        <v>42</v>
      </c>
      <c r="I74" s="26" t="s">
        <v>19</v>
      </c>
      <c r="J74" s="25">
        <v>21000</v>
      </c>
      <c r="K74" s="25">
        <v>21000</v>
      </c>
      <c r="L74" s="30" t="s">
        <v>172</v>
      </c>
      <c r="M74" s="23" t="s">
        <v>34</v>
      </c>
    </row>
    <row r="75" spans="1:13" s="20" customFormat="1" ht="27.75" customHeight="1" x14ac:dyDescent="0.2">
      <c r="A75" s="24">
        <f t="shared" si="8"/>
        <v>69</v>
      </c>
      <c r="B75" s="23" t="s">
        <v>183</v>
      </c>
      <c r="C75" s="24" t="s">
        <v>171</v>
      </c>
      <c r="D75" s="25">
        <f t="shared" si="7"/>
        <v>38400</v>
      </c>
      <c r="E75" s="25" t="s">
        <v>23</v>
      </c>
      <c r="F75" s="26" t="s">
        <v>17</v>
      </c>
      <c r="G75" s="25" t="s">
        <v>24</v>
      </c>
      <c r="H75" s="27" t="s">
        <v>42</v>
      </c>
      <c r="I75" s="26" t="s">
        <v>19</v>
      </c>
      <c r="J75" s="25">
        <v>48000</v>
      </c>
      <c r="K75" s="25">
        <v>48000</v>
      </c>
      <c r="L75" s="30" t="s">
        <v>172</v>
      </c>
      <c r="M75" s="23" t="s">
        <v>34</v>
      </c>
    </row>
    <row r="76" spans="1:13" s="20" customFormat="1" ht="27.75" customHeight="1" x14ac:dyDescent="0.2">
      <c r="A76" s="24">
        <f t="shared" si="8"/>
        <v>70</v>
      </c>
      <c r="B76" s="23" t="s">
        <v>184</v>
      </c>
      <c r="C76" s="24" t="s">
        <v>171</v>
      </c>
      <c r="D76" s="25">
        <f t="shared" si="7"/>
        <v>37600</v>
      </c>
      <c r="E76" s="25" t="s">
        <v>23</v>
      </c>
      <c r="F76" s="26" t="s">
        <v>17</v>
      </c>
      <c r="G76" s="25" t="s">
        <v>24</v>
      </c>
      <c r="H76" s="27" t="s">
        <v>42</v>
      </c>
      <c r="I76" s="26" t="s">
        <v>19</v>
      </c>
      <c r="J76" s="25">
        <v>47000</v>
      </c>
      <c r="K76" s="25">
        <v>47000</v>
      </c>
      <c r="L76" s="30" t="s">
        <v>172</v>
      </c>
      <c r="M76" s="23" t="s">
        <v>34</v>
      </c>
    </row>
    <row r="77" spans="1:13" s="20" customFormat="1" ht="27.75" customHeight="1" x14ac:dyDescent="0.2">
      <c r="A77" s="24">
        <f t="shared" si="8"/>
        <v>71</v>
      </c>
      <c r="B77" s="23" t="s">
        <v>185</v>
      </c>
      <c r="C77" s="24" t="s">
        <v>186</v>
      </c>
      <c r="D77" s="25">
        <f t="shared" si="7"/>
        <v>8000</v>
      </c>
      <c r="E77" s="25" t="s">
        <v>76</v>
      </c>
      <c r="F77" s="26" t="s">
        <v>17</v>
      </c>
      <c r="G77" s="25"/>
      <c r="H77" s="27" t="s">
        <v>42</v>
      </c>
      <c r="I77" s="26" t="s">
        <v>19</v>
      </c>
      <c r="J77" s="25">
        <v>10000</v>
      </c>
      <c r="K77" s="25">
        <v>10000</v>
      </c>
      <c r="L77" s="30" t="s">
        <v>172</v>
      </c>
      <c r="M77" s="23" t="s">
        <v>34</v>
      </c>
    </row>
    <row r="78" spans="1:13" s="20" customFormat="1" ht="27.75" customHeight="1" x14ac:dyDescent="0.2">
      <c r="A78" s="24">
        <f t="shared" si="8"/>
        <v>72</v>
      </c>
      <c r="B78" s="23" t="s">
        <v>187</v>
      </c>
      <c r="C78" s="24" t="s">
        <v>188</v>
      </c>
      <c r="D78" s="25">
        <f t="shared" si="7"/>
        <v>1760</v>
      </c>
      <c r="E78" s="25" t="s">
        <v>76</v>
      </c>
      <c r="F78" s="26" t="s">
        <v>17</v>
      </c>
      <c r="G78" s="25"/>
      <c r="H78" s="27" t="s">
        <v>42</v>
      </c>
      <c r="I78" s="26" t="s">
        <v>19</v>
      </c>
      <c r="J78" s="25">
        <v>2200</v>
      </c>
      <c r="K78" s="25">
        <v>2200</v>
      </c>
      <c r="L78" s="30" t="s">
        <v>172</v>
      </c>
      <c r="M78" s="23" t="s">
        <v>34</v>
      </c>
    </row>
    <row r="79" spans="1:13" s="20" customFormat="1" ht="27.75" customHeight="1" x14ac:dyDescent="0.2">
      <c r="A79" s="24">
        <f t="shared" si="8"/>
        <v>73</v>
      </c>
      <c r="B79" s="23" t="s">
        <v>189</v>
      </c>
      <c r="C79" s="24" t="s">
        <v>190</v>
      </c>
      <c r="D79" s="25">
        <f t="shared" si="7"/>
        <v>48000</v>
      </c>
      <c r="E79" s="25" t="s">
        <v>76</v>
      </c>
      <c r="F79" s="26" t="s">
        <v>17</v>
      </c>
      <c r="G79" s="25"/>
      <c r="H79" s="27" t="s">
        <v>42</v>
      </c>
      <c r="I79" s="26" t="s">
        <v>19</v>
      </c>
      <c r="J79" s="25">
        <v>60000</v>
      </c>
      <c r="K79" s="25">
        <v>60000</v>
      </c>
      <c r="L79" s="30" t="s">
        <v>172</v>
      </c>
      <c r="M79" s="23" t="s">
        <v>34</v>
      </c>
    </row>
    <row r="80" spans="1:13" s="20" customFormat="1" ht="27.75" customHeight="1" x14ac:dyDescent="0.2">
      <c r="A80" s="24">
        <f t="shared" si="8"/>
        <v>74</v>
      </c>
      <c r="B80" s="23" t="s">
        <v>191</v>
      </c>
      <c r="C80" s="24" t="s">
        <v>192</v>
      </c>
      <c r="D80" s="25">
        <f t="shared" si="7"/>
        <v>6400</v>
      </c>
      <c r="E80" s="25" t="s">
        <v>76</v>
      </c>
      <c r="F80" s="26" t="s">
        <v>17</v>
      </c>
      <c r="G80" s="25"/>
      <c r="H80" s="27" t="s">
        <v>42</v>
      </c>
      <c r="I80" s="26" t="s">
        <v>19</v>
      </c>
      <c r="J80" s="25">
        <v>8000</v>
      </c>
      <c r="K80" s="25">
        <v>8000</v>
      </c>
      <c r="L80" s="30" t="s">
        <v>172</v>
      </c>
      <c r="M80" s="23" t="s">
        <v>34</v>
      </c>
    </row>
    <row r="81" spans="1:13" s="20" customFormat="1" ht="27.75" customHeight="1" x14ac:dyDescent="0.2">
      <c r="A81" s="24">
        <f t="shared" si="8"/>
        <v>75</v>
      </c>
      <c r="B81" s="23" t="s">
        <v>193</v>
      </c>
      <c r="C81" s="24" t="s">
        <v>194</v>
      </c>
      <c r="D81" s="25">
        <f t="shared" si="7"/>
        <v>32000</v>
      </c>
      <c r="E81" s="25" t="s">
        <v>76</v>
      </c>
      <c r="F81" s="26" t="s">
        <v>17</v>
      </c>
      <c r="G81" s="25"/>
      <c r="H81" s="27" t="s">
        <v>42</v>
      </c>
      <c r="I81" s="26" t="s">
        <v>19</v>
      </c>
      <c r="J81" s="25">
        <v>45000</v>
      </c>
      <c r="K81" s="25">
        <f>45000-5000</f>
        <v>40000</v>
      </c>
      <c r="L81" s="30" t="s">
        <v>172</v>
      </c>
      <c r="M81" s="23" t="s">
        <v>34</v>
      </c>
    </row>
    <row r="82" spans="1:13" s="20" customFormat="1" ht="27.75" customHeight="1" x14ac:dyDescent="0.2">
      <c r="A82" s="24">
        <f t="shared" si="8"/>
        <v>76</v>
      </c>
      <c r="B82" s="23" t="s">
        <v>195</v>
      </c>
      <c r="C82" s="24" t="s">
        <v>196</v>
      </c>
      <c r="D82" s="25">
        <f t="shared" si="7"/>
        <v>29600</v>
      </c>
      <c r="E82" s="25" t="s">
        <v>76</v>
      </c>
      <c r="F82" s="26" t="s">
        <v>17</v>
      </c>
      <c r="G82" s="25"/>
      <c r="H82" s="27" t="s">
        <v>42</v>
      </c>
      <c r="I82" s="26" t="s">
        <v>19</v>
      </c>
      <c r="J82" s="25">
        <v>37000</v>
      </c>
      <c r="K82" s="25">
        <v>37000</v>
      </c>
      <c r="L82" s="30" t="s">
        <v>172</v>
      </c>
      <c r="M82" s="23" t="s">
        <v>34</v>
      </c>
    </row>
    <row r="83" spans="1:13" s="20" customFormat="1" ht="27.75" customHeight="1" x14ac:dyDescent="0.2">
      <c r="A83" s="24">
        <f t="shared" si="8"/>
        <v>77</v>
      </c>
      <c r="B83" s="23" t="s">
        <v>197</v>
      </c>
      <c r="C83" s="24" t="s">
        <v>198</v>
      </c>
      <c r="D83" s="25">
        <f t="shared" si="7"/>
        <v>19200</v>
      </c>
      <c r="E83" s="25" t="s">
        <v>76</v>
      </c>
      <c r="F83" s="26" t="s">
        <v>17</v>
      </c>
      <c r="G83" s="25"/>
      <c r="H83" s="27" t="s">
        <v>42</v>
      </c>
      <c r="I83" s="26" t="s">
        <v>19</v>
      </c>
      <c r="J83" s="25">
        <v>24000</v>
      </c>
      <c r="K83" s="25">
        <v>24000</v>
      </c>
      <c r="L83" s="30" t="s">
        <v>172</v>
      </c>
      <c r="M83" s="23" t="s">
        <v>34</v>
      </c>
    </row>
    <row r="84" spans="1:13" s="20" customFormat="1" ht="27.75" customHeight="1" x14ac:dyDescent="0.2">
      <c r="A84" s="24">
        <f t="shared" si="8"/>
        <v>78</v>
      </c>
      <c r="B84" s="23" t="s">
        <v>199</v>
      </c>
      <c r="C84" s="24" t="s">
        <v>200</v>
      </c>
      <c r="D84" s="25">
        <f t="shared" si="7"/>
        <v>24000</v>
      </c>
      <c r="E84" s="25" t="s">
        <v>76</v>
      </c>
      <c r="F84" s="26" t="s">
        <v>17</v>
      </c>
      <c r="G84" s="25"/>
      <c r="H84" s="27" t="s">
        <v>42</v>
      </c>
      <c r="I84" s="26" t="s">
        <v>19</v>
      </c>
      <c r="J84" s="25">
        <v>30000</v>
      </c>
      <c r="K84" s="25">
        <v>30000</v>
      </c>
      <c r="L84" s="30" t="s">
        <v>172</v>
      </c>
      <c r="M84" s="23" t="s">
        <v>34</v>
      </c>
    </row>
    <row r="85" spans="1:13" s="20" customFormat="1" ht="27.75" customHeight="1" x14ac:dyDescent="0.2">
      <c r="A85" s="24">
        <f t="shared" si="8"/>
        <v>79</v>
      </c>
      <c r="B85" s="23" t="s">
        <v>201</v>
      </c>
      <c r="C85" s="24" t="s">
        <v>202</v>
      </c>
      <c r="D85" s="25">
        <f t="shared" si="7"/>
        <v>12400</v>
      </c>
      <c r="E85" s="25" t="s">
        <v>76</v>
      </c>
      <c r="F85" s="26" t="s">
        <v>17</v>
      </c>
      <c r="G85" s="25"/>
      <c r="H85" s="27" t="s">
        <v>42</v>
      </c>
      <c r="I85" s="26" t="s">
        <v>19</v>
      </c>
      <c r="J85" s="25">
        <v>10500</v>
      </c>
      <c r="K85" s="25">
        <v>15500</v>
      </c>
      <c r="L85" s="30" t="s">
        <v>172</v>
      </c>
      <c r="M85" s="23" t="s">
        <v>34</v>
      </c>
    </row>
    <row r="86" spans="1:13" s="20" customFormat="1" ht="27.75" customHeight="1" x14ac:dyDescent="0.2">
      <c r="A86" s="24">
        <f t="shared" si="8"/>
        <v>80</v>
      </c>
      <c r="B86" s="23" t="s">
        <v>203</v>
      </c>
      <c r="C86" s="24" t="s">
        <v>204</v>
      </c>
      <c r="D86" s="25">
        <f t="shared" si="7"/>
        <v>6000</v>
      </c>
      <c r="E86" s="25" t="s">
        <v>76</v>
      </c>
      <c r="F86" s="26" t="s">
        <v>17</v>
      </c>
      <c r="G86" s="33"/>
      <c r="H86" s="27" t="s">
        <v>42</v>
      </c>
      <c r="I86" s="26" t="s">
        <v>19</v>
      </c>
      <c r="J86" s="25">
        <v>7500</v>
      </c>
      <c r="K86" s="25">
        <v>7500</v>
      </c>
      <c r="L86" s="32" t="s">
        <v>205</v>
      </c>
      <c r="M86" s="23" t="s">
        <v>20</v>
      </c>
    </row>
    <row r="87" spans="1:13" s="20" customFormat="1" ht="20.399999999999999" x14ac:dyDescent="0.2">
      <c r="A87" s="24">
        <f t="shared" si="8"/>
        <v>81</v>
      </c>
      <c r="B87" s="23" t="s">
        <v>206</v>
      </c>
      <c r="C87" s="24" t="s">
        <v>207</v>
      </c>
      <c r="D87" s="25">
        <f t="shared" si="7"/>
        <v>8000</v>
      </c>
      <c r="E87" s="25" t="s">
        <v>76</v>
      </c>
      <c r="F87" s="26" t="s">
        <v>17</v>
      </c>
      <c r="G87" s="33"/>
      <c r="H87" s="27" t="s">
        <v>42</v>
      </c>
      <c r="I87" s="26" t="s">
        <v>19</v>
      </c>
      <c r="J87" s="25">
        <f>25860-J86-J88</f>
        <v>10000</v>
      </c>
      <c r="K87" s="25">
        <f>25860-K86-K88</f>
        <v>10000</v>
      </c>
      <c r="L87" s="32" t="s">
        <v>208</v>
      </c>
      <c r="M87" s="23" t="s">
        <v>34</v>
      </c>
    </row>
    <row r="88" spans="1:13" s="20" customFormat="1" ht="20.399999999999999" x14ac:dyDescent="0.2">
      <c r="A88" s="34">
        <f t="shared" si="8"/>
        <v>82</v>
      </c>
      <c r="B88" s="35" t="s">
        <v>209</v>
      </c>
      <c r="C88" s="34" t="s">
        <v>210</v>
      </c>
      <c r="D88" s="25">
        <f t="shared" si="7"/>
        <v>6688</v>
      </c>
      <c r="E88" s="25" t="s">
        <v>76</v>
      </c>
      <c r="F88" s="26" t="s">
        <v>17</v>
      </c>
      <c r="G88" s="25"/>
      <c r="H88" s="27" t="s">
        <v>42</v>
      </c>
      <c r="I88" s="26" t="s">
        <v>19</v>
      </c>
      <c r="J88" s="25">
        <v>8360</v>
      </c>
      <c r="K88" s="25">
        <v>8360</v>
      </c>
      <c r="L88" s="32" t="s">
        <v>208</v>
      </c>
      <c r="M88" s="23" t="s">
        <v>34</v>
      </c>
    </row>
    <row r="89" spans="1:13" s="20" customFormat="1" ht="20.399999999999999" x14ac:dyDescent="0.2">
      <c r="A89" s="34">
        <f t="shared" si="8"/>
        <v>83</v>
      </c>
      <c r="B89" s="36" t="s">
        <v>211</v>
      </c>
      <c r="C89" s="37" t="s">
        <v>212</v>
      </c>
      <c r="D89" s="25">
        <f t="shared" si="7"/>
        <v>90000</v>
      </c>
      <c r="E89" s="25" t="s">
        <v>24</v>
      </c>
      <c r="F89" s="26" t="s">
        <v>31</v>
      </c>
      <c r="G89" s="25"/>
      <c r="H89" s="27" t="s">
        <v>42</v>
      </c>
      <c r="I89" s="26" t="s">
        <v>19</v>
      </c>
      <c r="J89" s="25"/>
      <c r="K89" s="25">
        <v>112500</v>
      </c>
      <c r="L89" s="32" t="s">
        <v>62</v>
      </c>
      <c r="M89" s="23" t="s">
        <v>34</v>
      </c>
    </row>
    <row r="90" spans="1:13" s="20" customFormat="1" ht="20.399999999999999" x14ac:dyDescent="0.2">
      <c r="A90" s="34">
        <f t="shared" si="8"/>
        <v>84</v>
      </c>
      <c r="B90" s="36" t="s">
        <v>213</v>
      </c>
      <c r="C90" s="37" t="s">
        <v>214</v>
      </c>
      <c r="D90" s="25">
        <f t="shared" si="7"/>
        <v>2000</v>
      </c>
      <c r="E90" s="25" t="s">
        <v>24</v>
      </c>
      <c r="F90" s="26" t="s">
        <v>17</v>
      </c>
      <c r="G90" s="25"/>
      <c r="H90" s="27" t="s">
        <v>42</v>
      </c>
      <c r="I90" s="26" t="s">
        <v>19</v>
      </c>
      <c r="J90" s="25"/>
      <c r="K90" s="25">
        <v>2500</v>
      </c>
      <c r="L90" s="32" t="s">
        <v>62</v>
      </c>
      <c r="M90" s="23" t="s">
        <v>34</v>
      </c>
    </row>
    <row r="91" spans="1:13" s="20" customFormat="1" ht="20.399999999999999" x14ac:dyDescent="0.2">
      <c r="A91" s="34">
        <f t="shared" si="8"/>
        <v>85</v>
      </c>
      <c r="B91" s="36" t="s">
        <v>215</v>
      </c>
      <c r="C91" s="37" t="s">
        <v>216</v>
      </c>
      <c r="D91" s="25">
        <f t="shared" si="7"/>
        <v>5000</v>
      </c>
      <c r="E91" s="25" t="s">
        <v>24</v>
      </c>
      <c r="F91" s="26" t="s">
        <v>217</v>
      </c>
      <c r="G91" s="25"/>
      <c r="H91" s="27" t="s">
        <v>42</v>
      </c>
      <c r="I91" s="26" t="s">
        <v>19</v>
      </c>
      <c r="J91" s="25"/>
      <c r="K91" s="25">
        <v>6250</v>
      </c>
      <c r="L91" s="32" t="s">
        <v>62</v>
      </c>
      <c r="M91" s="23" t="s">
        <v>34</v>
      </c>
    </row>
    <row r="92" spans="1:13" s="20" customFormat="1" ht="20.399999999999999" x14ac:dyDescent="0.2">
      <c r="A92" s="34">
        <f t="shared" si="8"/>
        <v>86</v>
      </c>
      <c r="B92" s="36" t="s">
        <v>218</v>
      </c>
      <c r="C92" s="24" t="s">
        <v>219</v>
      </c>
      <c r="D92" s="25">
        <f t="shared" si="7"/>
        <v>24000</v>
      </c>
      <c r="E92" s="25" t="s">
        <v>24</v>
      </c>
      <c r="F92" s="26" t="s">
        <v>17</v>
      </c>
      <c r="G92" s="25" t="s">
        <v>24</v>
      </c>
      <c r="H92" s="27" t="s">
        <v>42</v>
      </c>
      <c r="I92" s="26" t="s">
        <v>19</v>
      </c>
      <c r="J92" s="25">
        <v>30000</v>
      </c>
      <c r="K92" s="25">
        <v>30000</v>
      </c>
      <c r="L92" s="32" t="s">
        <v>153</v>
      </c>
      <c r="M92" s="23" t="s">
        <v>34</v>
      </c>
    </row>
    <row r="93" spans="1:13" s="20" customFormat="1" ht="29.25" customHeight="1" x14ac:dyDescent="0.2">
      <c r="A93" s="34">
        <f t="shared" si="8"/>
        <v>87</v>
      </c>
      <c r="B93" s="23" t="s">
        <v>220</v>
      </c>
      <c r="C93" s="37" t="s">
        <v>221</v>
      </c>
      <c r="D93" s="25">
        <f>K93/1.25</f>
        <v>48000</v>
      </c>
      <c r="E93" s="25" t="s">
        <v>24</v>
      </c>
      <c r="F93" s="26" t="s">
        <v>17</v>
      </c>
      <c r="G93" s="25" t="s">
        <v>24</v>
      </c>
      <c r="H93" s="27" t="s">
        <v>42</v>
      </c>
      <c r="I93" s="26" t="s">
        <v>19</v>
      </c>
      <c r="J93" s="25"/>
      <c r="K93" s="25">
        <f>500*120</f>
        <v>60000</v>
      </c>
      <c r="L93" s="32" t="s">
        <v>145</v>
      </c>
      <c r="M93" s="23" t="s">
        <v>34</v>
      </c>
    </row>
    <row r="94" spans="1:13" s="20" customFormat="1" ht="29.25" customHeight="1" x14ac:dyDescent="0.2">
      <c r="A94" s="34">
        <f t="shared" si="8"/>
        <v>88</v>
      </c>
      <c r="B94" s="39" t="s">
        <v>222</v>
      </c>
      <c r="C94" s="37" t="s">
        <v>234</v>
      </c>
      <c r="D94" s="25">
        <f>K94/1.25</f>
        <v>127.2</v>
      </c>
      <c r="E94" s="25" t="s">
        <v>76</v>
      </c>
      <c r="F94" s="26" t="s">
        <v>17</v>
      </c>
      <c r="G94" s="25"/>
      <c r="H94" s="27" t="s">
        <v>42</v>
      </c>
      <c r="I94" s="26" t="s">
        <v>19</v>
      </c>
      <c r="J94" s="25"/>
      <c r="K94" s="25">
        <f>15+144</f>
        <v>159</v>
      </c>
      <c r="L94" s="32" t="s">
        <v>95</v>
      </c>
      <c r="M94" s="23" t="s">
        <v>34</v>
      </c>
    </row>
    <row r="95" spans="1:13" s="20" customFormat="1" ht="29.25" customHeight="1" x14ac:dyDescent="0.2">
      <c r="A95" s="34">
        <f t="shared" si="8"/>
        <v>89</v>
      </c>
      <c r="B95" s="39" t="s">
        <v>224</v>
      </c>
      <c r="C95" s="37" t="s">
        <v>235</v>
      </c>
      <c r="D95" s="25">
        <f>K95/1.25</f>
        <v>2160</v>
      </c>
      <c r="E95" s="25" t="s">
        <v>76</v>
      </c>
      <c r="F95" s="26" t="s">
        <v>17</v>
      </c>
      <c r="G95" s="25"/>
      <c r="H95" s="27" t="s">
        <v>42</v>
      </c>
      <c r="I95" s="26" t="s">
        <v>19</v>
      </c>
      <c r="J95" s="25"/>
      <c r="K95" s="25">
        <v>2700</v>
      </c>
      <c r="L95" s="32" t="s">
        <v>95</v>
      </c>
      <c r="M95" s="23" t="s">
        <v>34</v>
      </c>
    </row>
    <row r="96" spans="1:13" s="38" customFormat="1" ht="13.5" customHeight="1" x14ac:dyDescent="0.2">
      <c r="A96" s="50" t="s">
        <v>223</v>
      </c>
      <c r="B96" s="51"/>
      <c r="C96" s="40"/>
      <c r="D96" s="41">
        <f>SUM(D7:D88)</f>
        <v>5715415.5299999993</v>
      </c>
      <c r="E96" s="42"/>
      <c r="F96" s="42"/>
      <c r="G96" s="42"/>
      <c r="H96" s="42"/>
      <c r="I96" s="42"/>
      <c r="J96" s="41">
        <f>SUM(J7:J88)</f>
        <v>7168000</v>
      </c>
      <c r="K96" s="41">
        <f>SUM(K7:K95)</f>
        <v>7258000</v>
      </c>
      <c r="L96" s="42"/>
      <c r="M96" s="46"/>
    </row>
    <row r="97" spans="1:13" s="38" customFormat="1" ht="13.5" customHeight="1" x14ac:dyDescent="0.2">
      <c r="A97" s="20"/>
      <c r="B97" s="43"/>
      <c r="C97" s="44"/>
      <c r="D97" s="20"/>
      <c r="E97" s="20"/>
      <c r="F97" s="20"/>
      <c r="G97" s="20"/>
      <c r="H97" s="20"/>
      <c r="I97" s="20"/>
      <c r="J97" s="45"/>
      <c r="K97" s="45"/>
      <c r="L97" s="20"/>
    </row>
    <row r="98" spans="1:13" s="38" customFormat="1" ht="13.5" customHeight="1" x14ac:dyDescent="0.2">
      <c r="A98" s="20"/>
      <c r="B98" s="43"/>
      <c r="C98" s="44"/>
      <c r="D98" s="20"/>
      <c r="E98" s="20"/>
      <c r="F98" s="20"/>
      <c r="G98" s="20"/>
      <c r="H98" s="20"/>
      <c r="I98" s="20"/>
      <c r="J98" s="45"/>
      <c r="K98" s="45"/>
      <c r="L98" s="20"/>
    </row>
    <row r="99" spans="1:13" s="38" customFormat="1" ht="13.5" customHeight="1" x14ac:dyDescent="0.25">
      <c r="A99" s="49" t="s">
        <v>225</v>
      </c>
      <c r="B99" s="43"/>
      <c r="C99" s="44"/>
      <c r="D99" s="20"/>
      <c r="E99" s="20"/>
      <c r="F99" s="20"/>
      <c r="G99" s="20"/>
      <c r="H99" s="20"/>
      <c r="I99" s="20"/>
      <c r="J99" s="45"/>
      <c r="K99" s="45"/>
      <c r="L99" s="20"/>
    </row>
    <row r="100" spans="1:13" s="38" customFormat="1" ht="13.5" customHeight="1" x14ac:dyDescent="0.2">
      <c r="A100" s="47" t="s">
        <v>226</v>
      </c>
      <c r="C100" s="47"/>
      <c r="J100" s="48"/>
      <c r="K100" s="48"/>
    </row>
    <row r="101" spans="1:13" s="38" customFormat="1" ht="13.5" customHeight="1" x14ac:dyDescent="0.2">
      <c r="A101" s="47" t="s">
        <v>227</v>
      </c>
      <c r="C101" s="47"/>
      <c r="J101" s="48"/>
      <c r="K101" s="48"/>
    </row>
    <row r="102" spans="1:13" s="38" customFormat="1" ht="13.5" customHeight="1" x14ac:dyDescent="0.2">
      <c r="A102" s="47" t="s">
        <v>228</v>
      </c>
      <c r="C102" s="47"/>
      <c r="J102" s="48"/>
      <c r="K102" s="48"/>
    </row>
    <row r="103" spans="1:13" s="38" customFormat="1" ht="13.5" customHeight="1" x14ac:dyDescent="0.2">
      <c r="A103" s="47" t="s">
        <v>229</v>
      </c>
      <c r="C103" s="47"/>
      <c r="J103" s="48"/>
      <c r="K103" s="48"/>
    </row>
    <row r="104" spans="1:13" s="38" customFormat="1" ht="10.199999999999999" x14ac:dyDescent="0.2">
      <c r="A104" s="47" t="s">
        <v>236</v>
      </c>
      <c r="C104" s="47"/>
      <c r="J104" s="48"/>
      <c r="K104" s="48"/>
    </row>
    <row r="105" spans="1:13" s="38" customFormat="1" ht="10.199999999999999" x14ac:dyDescent="0.2">
      <c r="A105" s="38" t="s">
        <v>237</v>
      </c>
    </row>
    <row r="106" spans="1:13" x14ac:dyDescent="0.3">
      <c r="A106" s="38" t="s">
        <v>238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</row>
    <row r="107" spans="1:13" s="38" customFormat="1" ht="10.199999999999999" x14ac:dyDescent="0.2">
      <c r="A107" s="38" t="s">
        <v>239</v>
      </c>
    </row>
    <row r="108" spans="1:13" s="38" customFormat="1" ht="10.199999999999999" x14ac:dyDescent="0.2"/>
    <row r="109" spans="1:13" s="38" customFormat="1" ht="10.199999999999999" x14ac:dyDescent="0.2">
      <c r="B109" s="38" t="s">
        <v>240</v>
      </c>
    </row>
    <row r="110" spans="1:13" s="38" customFormat="1" ht="10.199999999999999" x14ac:dyDescent="0.2"/>
    <row r="111" spans="1:13" s="38" customFormat="1" ht="10.199999999999999" x14ac:dyDescent="0.2"/>
    <row r="112" spans="1:13" s="38" customFormat="1" ht="10.199999999999999" x14ac:dyDescent="0.2">
      <c r="B112" s="38" t="s">
        <v>230</v>
      </c>
      <c r="G112" s="38" t="s">
        <v>231</v>
      </c>
    </row>
    <row r="113" spans="2:9" x14ac:dyDescent="0.3">
      <c r="B113" s="38" t="s">
        <v>232</v>
      </c>
      <c r="C113" s="38"/>
      <c r="D113" s="38"/>
      <c r="E113" s="38"/>
      <c r="F113" s="38" t="s">
        <v>233</v>
      </c>
      <c r="G113" s="38"/>
      <c r="H113" s="38"/>
      <c r="I113" s="38"/>
    </row>
  </sheetData>
  <mergeCells count="1">
    <mergeCell ref="A96:B96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Tajnica</cp:lastModifiedBy>
  <cp:lastPrinted>2018-09-21T08:02:36Z</cp:lastPrinted>
  <dcterms:created xsi:type="dcterms:W3CDTF">2018-08-28T08:35:35Z</dcterms:created>
  <dcterms:modified xsi:type="dcterms:W3CDTF">2018-09-21T08:45:44Z</dcterms:modified>
</cp:coreProperties>
</file>